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ruger\Documents\1 - Scan\Mortgage Refi\"/>
    </mc:Choice>
  </mc:AlternateContent>
  <xr:revisionPtr revIDLastSave="0" documentId="8_{23A7D18C-2D72-470B-8DCE-B5DFB5AE34F8}" xr6:coauthVersionLast="45" xr6:coauthVersionMax="45" xr10:uidLastSave="{00000000-0000-0000-0000-000000000000}"/>
  <bookViews>
    <workbookView xWindow="-19320" yWindow="-120" windowWidth="19440" windowHeight="15000" xr2:uid="{00000000-000D-0000-FFFF-FFFF00000000}"/>
  </bookViews>
  <sheets>
    <sheet name="Loan Schedule" sheetId="2" r:id="rId1"/>
  </sheets>
  <definedNames>
    <definedName name="ActualNumberOfPayments">IFERROR(IF(LoanIsGood,IF(PaymentsPerYear=1,1,MATCH(0.01,End_Bal,-1)+1)),"")</definedName>
    <definedName name="ColumnTitle1">PaymentSchedule[[#Headers],[PMT NO]]</definedName>
    <definedName name="End_Bal">PaymentSchedule[ENDING BALANCE]</definedName>
    <definedName name="ExtraPayments">'Loan Schedule'!$E$9</definedName>
    <definedName name="InterestRate">'Loan Schedule'!$E$4</definedName>
    <definedName name="LastCol">MATCH(REPT("z",255),'Loan Schedule'!$11:$11)</definedName>
    <definedName name="LastRow">MATCH(9.99E+307,'Loan Schedule'!$B:$B)</definedName>
    <definedName name="LenderName">'Loan Schedule'!$H$9:$I$9</definedName>
    <definedName name="LoanAmount">'Loan Schedule'!$E$3</definedName>
    <definedName name="LoanIsGood">('Loan Schedule'!$E$3*'Loan Schedule'!$E$4*'Loan Schedule'!$E$5*'Loan Schedule'!$E$7)&gt;0</definedName>
    <definedName name="LoanPeriod">'Loan Schedule'!$E$5</definedName>
    <definedName name="LoanStartDate">'Loan Schedule'!$E$7</definedName>
    <definedName name="PaymentsPerYear">'Loan Schedule'!$E$6</definedName>
    <definedName name="_xlnm.Print_Titles" localSheetId="0">'Loan Schedule'!$11:$11</definedName>
    <definedName name="PrintArea_SET">OFFSET('Loan Schedule'!$B$1,,,LastRow,LastCol)</definedName>
    <definedName name="RowTitleRegion1..E9">'Loan Schedule'!$C$3:$D$3</definedName>
    <definedName name="RowTitleRegion2..I7">'Loan Schedule'!$G$3:$H$3</definedName>
    <definedName name="RowTitleRegion3..E9">'Loan Schedule'!$C$9</definedName>
    <definedName name="RowTitleRegion4..H9">'Loan Schedule'!$G$9</definedName>
    <definedName name="ScheduledNumberOfPayments">'Loan Schedule'!$I$4</definedName>
    <definedName name="ScheduledPayment">'Loan Schedule'!$I$3</definedName>
    <definedName name="TotalEarlyPayments">SUM(PaymentSchedule[EXTRA PAYMENT])</definedName>
    <definedName name="TotalInterest">SUM(PaymentSchedule[INTEREST])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" l="1"/>
  <c r="I4" i="2" l="1"/>
  <c r="B22" i="2" l="1"/>
  <c r="B24" i="2"/>
  <c r="B26" i="2"/>
  <c r="B28" i="2"/>
  <c r="B30" i="2"/>
  <c r="B32" i="2"/>
  <c r="B34" i="2"/>
  <c r="B36" i="2"/>
  <c r="B38" i="2"/>
  <c r="B40" i="2"/>
  <c r="B23" i="2"/>
  <c r="B25" i="2"/>
  <c r="B27" i="2"/>
  <c r="B29" i="2"/>
  <c r="B31" i="2"/>
  <c r="B33" i="2"/>
  <c r="B35" i="2"/>
  <c r="B37" i="2"/>
  <c r="B39" i="2"/>
  <c r="B41" i="2"/>
  <c r="B43" i="2"/>
  <c r="B42" i="2"/>
  <c r="B49" i="2"/>
  <c r="B50" i="2"/>
  <c r="B47" i="2"/>
  <c r="B48" i="2"/>
  <c r="B45" i="2"/>
  <c r="B46" i="2"/>
  <c r="B53" i="2"/>
  <c r="B54" i="2"/>
  <c r="B57" i="2"/>
  <c r="B58" i="2"/>
  <c r="B65" i="2"/>
  <c r="B66" i="2"/>
  <c r="B73" i="2"/>
  <c r="B74" i="2"/>
  <c r="B75" i="2"/>
  <c r="B77" i="2"/>
  <c r="B79" i="2"/>
  <c r="B81" i="2"/>
  <c r="B83" i="2"/>
  <c r="B85" i="2"/>
  <c r="B87" i="2"/>
  <c r="B89" i="2"/>
  <c r="B56" i="2"/>
  <c r="B63" i="2"/>
  <c r="B64" i="2"/>
  <c r="B71" i="2"/>
  <c r="B72" i="2"/>
  <c r="B61" i="2"/>
  <c r="B62" i="2"/>
  <c r="B69" i="2"/>
  <c r="B70" i="2"/>
  <c r="B76" i="2"/>
  <c r="B78" i="2"/>
  <c r="B80" i="2"/>
  <c r="B82" i="2"/>
  <c r="B84" i="2"/>
  <c r="B86" i="2"/>
  <c r="B88" i="2"/>
  <c r="B90" i="2"/>
  <c r="B92" i="2"/>
  <c r="B94" i="2"/>
  <c r="B96" i="2"/>
  <c r="B98" i="2"/>
  <c r="B100" i="2"/>
  <c r="B102" i="2"/>
  <c r="B104" i="2"/>
  <c r="B106" i="2"/>
  <c r="B108" i="2"/>
  <c r="B110" i="2"/>
  <c r="B112" i="2"/>
  <c r="B52" i="2"/>
  <c r="B60" i="2"/>
  <c r="B93" i="2"/>
  <c r="B101" i="2"/>
  <c r="B109" i="2"/>
  <c r="B113" i="2"/>
  <c r="B115" i="2"/>
  <c r="B117" i="2"/>
  <c r="B119" i="2"/>
  <c r="B121" i="2"/>
  <c r="B123" i="2"/>
  <c r="B125" i="2"/>
  <c r="B127" i="2"/>
  <c r="B129" i="2"/>
  <c r="B131" i="2"/>
  <c r="B67" i="2"/>
  <c r="B91" i="2"/>
  <c r="B99" i="2"/>
  <c r="B107" i="2"/>
  <c r="B59" i="2"/>
  <c r="B97" i="2"/>
  <c r="B105" i="2"/>
  <c r="B114" i="2"/>
  <c r="B116" i="2"/>
  <c r="B118" i="2"/>
  <c r="B120" i="2"/>
  <c r="B122" i="2"/>
  <c r="B124" i="2"/>
  <c r="B126" i="2"/>
  <c r="B128" i="2"/>
  <c r="B130" i="2"/>
  <c r="B132" i="2"/>
  <c r="B134" i="2"/>
  <c r="B136" i="2"/>
  <c r="B138" i="2"/>
  <c r="B140" i="2"/>
  <c r="B142" i="2"/>
  <c r="B144" i="2"/>
  <c r="B146" i="2"/>
  <c r="B148" i="2"/>
  <c r="B150" i="2"/>
  <c r="B152" i="2"/>
  <c r="B154" i="2"/>
  <c r="B44" i="2"/>
  <c r="B68" i="2"/>
  <c r="B111" i="2"/>
  <c r="B141" i="2"/>
  <c r="B149" i="2"/>
  <c r="B51" i="2"/>
  <c r="B103" i="2"/>
  <c r="B135" i="2"/>
  <c r="B139" i="2"/>
  <c r="B147" i="2"/>
  <c r="B155" i="2"/>
  <c r="B157" i="2"/>
  <c r="B159" i="2"/>
  <c r="B161" i="2"/>
  <c r="B163" i="2"/>
  <c r="B165" i="2"/>
  <c r="B167" i="2"/>
  <c r="B169" i="2"/>
  <c r="B171" i="2"/>
  <c r="B173" i="2"/>
  <c r="B175" i="2"/>
  <c r="B177" i="2"/>
  <c r="B179" i="2"/>
  <c r="B55" i="2"/>
  <c r="B95" i="2"/>
  <c r="B145" i="2"/>
  <c r="B153" i="2"/>
  <c r="B133" i="2"/>
  <c r="B156" i="2"/>
  <c r="B164" i="2"/>
  <c r="B172" i="2"/>
  <c r="B182" i="2"/>
  <c r="B186" i="2"/>
  <c r="B190" i="2"/>
  <c r="B194" i="2"/>
  <c r="B198" i="2"/>
  <c r="B199" i="2"/>
  <c r="B206" i="2"/>
  <c r="B207" i="2"/>
  <c r="B214" i="2"/>
  <c r="B215" i="2"/>
  <c r="B222" i="2"/>
  <c r="B223" i="2"/>
  <c r="B224" i="2"/>
  <c r="B226" i="2"/>
  <c r="B228" i="2"/>
  <c r="B230" i="2"/>
  <c r="B232" i="2"/>
  <c r="B234" i="2"/>
  <c r="B236" i="2"/>
  <c r="B238" i="2"/>
  <c r="B240" i="2"/>
  <c r="B242" i="2"/>
  <c r="B137" i="2"/>
  <c r="B158" i="2"/>
  <c r="B166" i="2"/>
  <c r="B174" i="2"/>
  <c r="B183" i="2"/>
  <c r="B187" i="2"/>
  <c r="B191" i="2"/>
  <c r="B195" i="2"/>
  <c r="B197" i="2"/>
  <c r="B204" i="2"/>
  <c r="B205" i="2"/>
  <c r="B212" i="2"/>
  <c r="B213" i="2"/>
  <c r="B220" i="2"/>
  <c r="B221" i="2"/>
  <c r="B151" i="2"/>
  <c r="B160" i="2"/>
  <c r="B168" i="2"/>
  <c r="B176" i="2"/>
  <c r="B180" i="2"/>
  <c r="B184" i="2"/>
  <c r="B188" i="2"/>
  <c r="B192" i="2"/>
  <c r="B196" i="2"/>
  <c r="B202" i="2"/>
  <c r="B203" i="2"/>
  <c r="B210" i="2"/>
  <c r="B211" i="2"/>
  <c r="B218" i="2"/>
  <c r="B219" i="2"/>
  <c r="B225" i="2"/>
  <c r="B227" i="2"/>
  <c r="B229" i="2"/>
  <c r="B231" i="2"/>
  <c r="B233" i="2"/>
  <c r="B235" i="2"/>
  <c r="B237" i="2"/>
  <c r="B239" i="2"/>
  <c r="B241" i="2"/>
  <c r="B243" i="2"/>
  <c r="B245" i="2"/>
  <c r="B247" i="2"/>
  <c r="B249" i="2"/>
  <c r="B251" i="2"/>
  <c r="B253" i="2"/>
  <c r="B255" i="2"/>
  <c r="B257" i="2"/>
  <c r="B259" i="2"/>
  <c r="B261" i="2"/>
  <c r="B263" i="2"/>
  <c r="B265" i="2"/>
  <c r="B267" i="2"/>
  <c r="B162" i="2"/>
  <c r="B193" i="2"/>
  <c r="B209" i="2"/>
  <c r="B252" i="2"/>
  <c r="B260" i="2"/>
  <c r="B269" i="2"/>
  <c r="B271" i="2"/>
  <c r="B273" i="2"/>
  <c r="B275" i="2"/>
  <c r="B277" i="2"/>
  <c r="B279" i="2"/>
  <c r="B281" i="2"/>
  <c r="B283" i="2"/>
  <c r="B285" i="2"/>
  <c r="B287" i="2"/>
  <c r="B289" i="2"/>
  <c r="B291" i="2"/>
  <c r="B293" i="2"/>
  <c r="B295" i="2"/>
  <c r="B297" i="2"/>
  <c r="B299" i="2"/>
  <c r="B301" i="2"/>
  <c r="B303" i="2"/>
  <c r="B305" i="2"/>
  <c r="B307" i="2"/>
  <c r="B309" i="2"/>
  <c r="B311" i="2"/>
  <c r="B313" i="2"/>
  <c r="B315" i="2"/>
  <c r="B317" i="2"/>
  <c r="B319" i="2"/>
  <c r="B321" i="2"/>
  <c r="B323" i="2"/>
  <c r="B325" i="2"/>
  <c r="B327" i="2"/>
  <c r="B329" i="2"/>
  <c r="B331" i="2"/>
  <c r="B333" i="2"/>
  <c r="B335" i="2"/>
  <c r="B337" i="2"/>
  <c r="B339" i="2"/>
  <c r="B341" i="2"/>
  <c r="B343" i="2"/>
  <c r="B345" i="2"/>
  <c r="B347" i="2"/>
  <c r="B349" i="2"/>
  <c r="B170" i="2"/>
  <c r="B181" i="2"/>
  <c r="B201" i="2"/>
  <c r="B216" i="2"/>
  <c r="B246" i="2"/>
  <c r="B250" i="2"/>
  <c r="B258" i="2"/>
  <c r="B266" i="2"/>
  <c r="B143" i="2"/>
  <c r="B178" i="2"/>
  <c r="B185" i="2"/>
  <c r="B208" i="2"/>
  <c r="B256" i="2"/>
  <c r="B264" i="2"/>
  <c r="B268" i="2"/>
  <c r="B270" i="2"/>
  <c r="B272" i="2"/>
  <c r="B274" i="2"/>
  <c r="B276" i="2"/>
  <c r="B278" i="2"/>
  <c r="B280" i="2"/>
  <c r="B282" i="2"/>
  <c r="B284" i="2"/>
  <c r="B286" i="2"/>
  <c r="B288" i="2"/>
  <c r="B290" i="2"/>
  <c r="B292" i="2"/>
  <c r="B294" i="2"/>
  <c r="B296" i="2"/>
  <c r="B298" i="2"/>
  <c r="B300" i="2"/>
  <c r="B302" i="2"/>
  <c r="B304" i="2"/>
  <c r="B306" i="2"/>
  <c r="B308" i="2"/>
  <c r="B310" i="2"/>
  <c r="B312" i="2"/>
  <c r="B314" i="2"/>
  <c r="B316" i="2"/>
  <c r="B318" i="2"/>
  <c r="B320" i="2"/>
  <c r="B322" i="2"/>
  <c r="B324" i="2"/>
  <c r="B326" i="2"/>
  <c r="B328" i="2"/>
  <c r="B330" i="2"/>
  <c r="B332" i="2"/>
  <c r="B334" i="2"/>
  <c r="B336" i="2"/>
  <c r="B338" i="2"/>
  <c r="B340" i="2"/>
  <c r="B342" i="2"/>
  <c r="B344" i="2"/>
  <c r="B346" i="2"/>
  <c r="B348" i="2"/>
  <c r="B350" i="2"/>
  <c r="B352" i="2"/>
  <c r="B354" i="2"/>
  <c r="B356" i="2"/>
  <c r="B358" i="2"/>
  <c r="B360" i="2"/>
  <c r="B362" i="2"/>
  <c r="B364" i="2"/>
  <c r="B366" i="2"/>
  <c r="B368" i="2"/>
  <c r="B262" i="2"/>
  <c r="B351" i="2"/>
  <c r="B355" i="2"/>
  <c r="B359" i="2"/>
  <c r="B363" i="2"/>
  <c r="B367" i="2"/>
  <c r="B370" i="2"/>
  <c r="B371" i="2"/>
  <c r="B254" i="2"/>
  <c r="B189" i="2"/>
  <c r="B200" i="2"/>
  <c r="B217" i="2"/>
  <c r="B244" i="2"/>
  <c r="B353" i="2"/>
  <c r="B357" i="2"/>
  <c r="B361" i="2"/>
  <c r="B365" i="2"/>
  <c r="B369" i="2"/>
  <c r="B248" i="2"/>
  <c r="B20" i="2"/>
  <c r="B19" i="2"/>
  <c r="B12" i="2"/>
  <c r="I3" i="2"/>
  <c r="B18" i="2"/>
  <c r="B17" i="2"/>
  <c r="B16" i="2"/>
  <c r="B15" i="2"/>
  <c r="B14" i="2"/>
  <c r="B21" i="2"/>
  <c r="B13" i="2"/>
  <c r="C244" i="2" l="1"/>
  <c r="E244" i="2"/>
  <c r="C262" i="2"/>
  <c r="E262" i="2"/>
  <c r="E346" i="2"/>
  <c r="C346" i="2"/>
  <c r="E322" i="2"/>
  <c r="C322" i="2"/>
  <c r="E298" i="2"/>
  <c r="C298" i="2"/>
  <c r="E274" i="2"/>
  <c r="C274" i="2"/>
  <c r="C250" i="2"/>
  <c r="E250" i="2"/>
  <c r="C337" i="2"/>
  <c r="E337" i="2"/>
  <c r="C313" i="2"/>
  <c r="E313" i="2"/>
  <c r="C289" i="2"/>
  <c r="E289" i="2"/>
  <c r="C252" i="2"/>
  <c r="E252" i="2"/>
  <c r="C251" i="2"/>
  <c r="E251" i="2"/>
  <c r="E227" i="2"/>
  <c r="C227" i="2"/>
  <c r="C180" i="2"/>
  <c r="E180" i="2"/>
  <c r="E195" i="2"/>
  <c r="C195" i="2"/>
  <c r="C234" i="2"/>
  <c r="E234" i="2"/>
  <c r="C199" i="2"/>
  <c r="E199" i="2"/>
  <c r="C156" i="2"/>
  <c r="E156" i="2"/>
  <c r="E167" i="2"/>
  <c r="C167" i="2"/>
  <c r="C149" i="2"/>
  <c r="E149" i="2"/>
  <c r="C140" i="2"/>
  <c r="E140" i="2"/>
  <c r="E124" i="2"/>
  <c r="C124" i="2"/>
  <c r="E116" i="2"/>
  <c r="C116" i="2"/>
  <c r="E67" i="2"/>
  <c r="C67" i="2"/>
  <c r="C125" i="2"/>
  <c r="E125" i="2"/>
  <c r="C101" i="2"/>
  <c r="E101" i="2"/>
  <c r="E112" i="2"/>
  <c r="C112" i="2"/>
  <c r="E104" i="2"/>
  <c r="C104" i="2"/>
  <c r="E96" i="2"/>
  <c r="C96" i="2"/>
  <c r="E88" i="2"/>
  <c r="C88" i="2"/>
  <c r="E80" i="2"/>
  <c r="C80" i="2"/>
  <c r="E69" i="2"/>
  <c r="C69" i="2"/>
  <c r="E71" i="2"/>
  <c r="C71" i="2"/>
  <c r="C89" i="2"/>
  <c r="E89" i="2"/>
  <c r="C81" i="2"/>
  <c r="E81" i="2"/>
  <c r="C74" i="2"/>
  <c r="E74" i="2"/>
  <c r="C58" i="2"/>
  <c r="E58" i="2"/>
  <c r="C46" i="2"/>
  <c r="E46" i="2"/>
  <c r="C50" i="2"/>
  <c r="E50" i="2"/>
  <c r="E41" i="2"/>
  <c r="C41" i="2"/>
  <c r="E33" i="2"/>
  <c r="C33" i="2"/>
  <c r="E25" i="2"/>
  <c r="C25" i="2"/>
  <c r="C36" i="2"/>
  <c r="E36" i="2"/>
  <c r="C28" i="2"/>
  <c r="E28" i="2"/>
  <c r="C361" i="2"/>
  <c r="E361" i="2"/>
  <c r="C217" i="2"/>
  <c r="E217" i="2"/>
  <c r="C371" i="2"/>
  <c r="E371" i="2"/>
  <c r="C359" i="2"/>
  <c r="E359" i="2"/>
  <c r="E368" i="2"/>
  <c r="C368" i="2"/>
  <c r="E360" i="2"/>
  <c r="C360" i="2"/>
  <c r="E352" i="2"/>
  <c r="C352" i="2"/>
  <c r="E344" i="2"/>
  <c r="C344" i="2"/>
  <c r="E336" i="2"/>
  <c r="C336" i="2"/>
  <c r="E328" i="2"/>
  <c r="C328" i="2"/>
  <c r="E320" i="2"/>
  <c r="C320" i="2"/>
  <c r="E312" i="2"/>
  <c r="C312" i="2"/>
  <c r="E304" i="2"/>
  <c r="C304" i="2"/>
  <c r="E296" i="2"/>
  <c r="C296" i="2"/>
  <c r="E288" i="2"/>
  <c r="C288" i="2"/>
  <c r="E280" i="2"/>
  <c r="C280" i="2"/>
  <c r="E272" i="2"/>
  <c r="C272" i="2"/>
  <c r="E256" i="2"/>
  <c r="C256" i="2"/>
  <c r="C143" i="2"/>
  <c r="E143" i="2"/>
  <c r="C246" i="2"/>
  <c r="E246" i="2"/>
  <c r="C170" i="2"/>
  <c r="E170" i="2"/>
  <c r="C343" i="2"/>
  <c r="E343" i="2"/>
  <c r="C335" i="2"/>
  <c r="E335" i="2"/>
  <c r="C327" i="2"/>
  <c r="E327" i="2"/>
  <c r="C319" i="2"/>
  <c r="E319" i="2"/>
  <c r="C311" i="2"/>
  <c r="E311" i="2"/>
  <c r="C303" i="2"/>
  <c r="E303" i="2"/>
  <c r="C295" i="2"/>
  <c r="E295" i="2"/>
  <c r="C287" i="2"/>
  <c r="E287" i="2"/>
  <c r="C279" i="2"/>
  <c r="E279" i="2"/>
  <c r="C271" i="2"/>
  <c r="E271" i="2"/>
  <c r="C209" i="2"/>
  <c r="E209" i="2"/>
  <c r="E265" i="2"/>
  <c r="C265" i="2"/>
  <c r="E257" i="2"/>
  <c r="C257" i="2"/>
  <c r="E249" i="2"/>
  <c r="C249" i="2"/>
  <c r="E241" i="2"/>
  <c r="C241" i="2"/>
  <c r="E233" i="2"/>
  <c r="C233" i="2"/>
  <c r="E225" i="2"/>
  <c r="C225" i="2"/>
  <c r="E210" i="2"/>
  <c r="C210" i="2"/>
  <c r="C192" i="2"/>
  <c r="E192" i="2"/>
  <c r="C176" i="2"/>
  <c r="E176" i="2"/>
  <c r="C221" i="2"/>
  <c r="E221" i="2"/>
  <c r="C205" i="2"/>
  <c r="E205" i="2"/>
  <c r="E191" i="2"/>
  <c r="C191" i="2"/>
  <c r="C166" i="2"/>
  <c r="E166" i="2"/>
  <c r="C240" i="2"/>
  <c r="E240" i="2"/>
  <c r="C232" i="2"/>
  <c r="E232" i="2"/>
  <c r="C224" i="2"/>
  <c r="E224" i="2"/>
  <c r="E214" i="2"/>
  <c r="C214" i="2"/>
  <c r="E198" i="2"/>
  <c r="C198" i="2"/>
  <c r="C182" i="2"/>
  <c r="E182" i="2"/>
  <c r="C133" i="2"/>
  <c r="E133" i="2"/>
  <c r="E55" i="2"/>
  <c r="C55" i="2"/>
  <c r="E173" i="2"/>
  <c r="C173" i="2"/>
  <c r="E165" i="2"/>
  <c r="C165" i="2"/>
  <c r="E157" i="2"/>
  <c r="C157" i="2"/>
  <c r="C135" i="2"/>
  <c r="E135" i="2"/>
  <c r="C141" i="2"/>
  <c r="E141" i="2"/>
  <c r="E154" i="2"/>
  <c r="C154" i="2"/>
  <c r="E146" i="2"/>
  <c r="C146" i="2"/>
  <c r="E138" i="2"/>
  <c r="C138" i="2"/>
  <c r="E130" i="2"/>
  <c r="C130" i="2"/>
  <c r="E122" i="2"/>
  <c r="C122" i="2"/>
  <c r="E114" i="2"/>
  <c r="C114" i="2"/>
  <c r="C107" i="2"/>
  <c r="E107" i="2"/>
  <c r="C131" i="2"/>
  <c r="E131" i="2"/>
  <c r="C123" i="2"/>
  <c r="E123" i="2"/>
  <c r="C115" i="2"/>
  <c r="E115" i="2"/>
  <c r="C93" i="2"/>
  <c r="E93" i="2"/>
  <c r="C110" i="2"/>
  <c r="E110" i="2"/>
  <c r="C102" i="2"/>
  <c r="E102" i="2"/>
  <c r="C94" i="2"/>
  <c r="E94" i="2"/>
  <c r="E86" i="2"/>
  <c r="C86" i="2"/>
  <c r="E78" i="2"/>
  <c r="C78" i="2"/>
  <c r="C62" i="2"/>
  <c r="E62" i="2"/>
  <c r="C64" i="2"/>
  <c r="E64" i="2"/>
  <c r="C87" i="2"/>
  <c r="E87" i="2"/>
  <c r="C79" i="2"/>
  <c r="E79" i="2"/>
  <c r="E73" i="2"/>
  <c r="C73" i="2"/>
  <c r="E57" i="2"/>
  <c r="C57" i="2"/>
  <c r="E45" i="2"/>
  <c r="C45" i="2"/>
  <c r="E49" i="2"/>
  <c r="C49" i="2"/>
  <c r="E39" i="2"/>
  <c r="C39" i="2"/>
  <c r="E31" i="2"/>
  <c r="C31" i="2"/>
  <c r="E23" i="2"/>
  <c r="C23" i="2"/>
  <c r="C34" i="2"/>
  <c r="E34" i="2"/>
  <c r="C26" i="2"/>
  <c r="E26" i="2"/>
  <c r="C365" i="2"/>
  <c r="E365" i="2"/>
  <c r="C363" i="2"/>
  <c r="E363" i="2"/>
  <c r="E362" i="2"/>
  <c r="C362" i="2"/>
  <c r="E338" i="2"/>
  <c r="C338" i="2"/>
  <c r="E306" i="2"/>
  <c r="C306" i="2"/>
  <c r="E282" i="2"/>
  <c r="C282" i="2"/>
  <c r="C178" i="2"/>
  <c r="E178" i="2"/>
  <c r="C345" i="2"/>
  <c r="E345" i="2"/>
  <c r="C321" i="2"/>
  <c r="E321" i="2"/>
  <c r="C297" i="2"/>
  <c r="E297" i="2"/>
  <c r="C273" i="2"/>
  <c r="E273" i="2"/>
  <c r="C259" i="2"/>
  <c r="E259" i="2"/>
  <c r="E235" i="2"/>
  <c r="C235" i="2"/>
  <c r="C196" i="2"/>
  <c r="E196" i="2"/>
  <c r="E212" i="2"/>
  <c r="C212" i="2"/>
  <c r="C242" i="2"/>
  <c r="E242" i="2"/>
  <c r="C215" i="2"/>
  <c r="E215" i="2"/>
  <c r="C95" i="2"/>
  <c r="E95" i="2"/>
  <c r="E159" i="2"/>
  <c r="C159" i="2"/>
  <c r="C44" i="2"/>
  <c r="E44" i="2"/>
  <c r="E59" i="2"/>
  <c r="C59" i="2"/>
  <c r="C248" i="2"/>
  <c r="E248" i="2"/>
  <c r="C357" i="2"/>
  <c r="E357" i="2"/>
  <c r="E200" i="2"/>
  <c r="C200" i="2"/>
  <c r="E370" i="2"/>
  <c r="C370" i="2"/>
  <c r="C355" i="2"/>
  <c r="E355" i="2"/>
  <c r="E366" i="2"/>
  <c r="C366" i="2"/>
  <c r="E358" i="2"/>
  <c r="C358" i="2"/>
  <c r="E350" i="2"/>
  <c r="C350" i="2"/>
  <c r="E342" i="2"/>
  <c r="C342" i="2"/>
  <c r="E334" i="2"/>
  <c r="C334" i="2"/>
  <c r="E326" i="2"/>
  <c r="C326" i="2"/>
  <c r="E318" i="2"/>
  <c r="C318" i="2"/>
  <c r="E310" i="2"/>
  <c r="C310" i="2"/>
  <c r="E302" i="2"/>
  <c r="C302" i="2"/>
  <c r="E294" i="2"/>
  <c r="C294" i="2"/>
  <c r="E286" i="2"/>
  <c r="C286" i="2"/>
  <c r="E278" i="2"/>
  <c r="C278" i="2"/>
  <c r="E270" i="2"/>
  <c r="C270" i="2"/>
  <c r="E208" i="2"/>
  <c r="C208" i="2"/>
  <c r="C266" i="2"/>
  <c r="E266" i="2"/>
  <c r="E216" i="2"/>
  <c r="C216" i="2"/>
  <c r="C349" i="2"/>
  <c r="E349" i="2"/>
  <c r="C341" i="2"/>
  <c r="E341" i="2"/>
  <c r="C333" i="2"/>
  <c r="E333" i="2"/>
  <c r="C325" i="2"/>
  <c r="E325" i="2"/>
  <c r="C317" i="2"/>
  <c r="E317" i="2"/>
  <c r="C309" i="2"/>
  <c r="E309" i="2"/>
  <c r="C301" i="2"/>
  <c r="E301" i="2"/>
  <c r="C293" i="2"/>
  <c r="E293" i="2"/>
  <c r="C285" i="2"/>
  <c r="E285" i="2"/>
  <c r="C277" i="2"/>
  <c r="E277" i="2"/>
  <c r="C269" i="2"/>
  <c r="E269" i="2"/>
  <c r="E193" i="2"/>
  <c r="C193" i="2"/>
  <c r="E263" i="2"/>
  <c r="C263" i="2"/>
  <c r="E255" i="2"/>
  <c r="C255" i="2"/>
  <c r="E247" i="2"/>
  <c r="C247" i="2"/>
  <c r="E239" i="2"/>
  <c r="C239" i="2"/>
  <c r="E231" i="2"/>
  <c r="C231" i="2"/>
  <c r="C219" i="2"/>
  <c r="E219" i="2"/>
  <c r="C203" i="2"/>
  <c r="E203" i="2"/>
  <c r="C188" i="2"/>
  <c r="E188" i="2"/>
  <c r="C168" i="2"/>
  <c r="E168" i="2"/>
  <c r="E220" i="2"/>
  <c r="C220" i="2"/>
  <c r="E204" i="2"/>
  <c r="C204" i="2"/>
  <c r="E187" i="2"/>
  <c r="C187" i="2"/>
  <c r="C158" i="2"/>
  <c r="E158" i="2"/>
  <c r="C238" i="2"/>
  <c r="E238" i="2"/>
  <c r="C230" i="2"/>
  <c r="E230" i="2"/>
  <c r="C223" i="2"/>
  <c r="E223" i="2"/>
  <c r="C207" i="2"/>
  <c r="E207" i="2"/>
  <c r="C194" i="2"/>
  <c r="E194" i="2"/>
  <c r="C172" i="2"/>
  <c r="E172" i="2"/>
  <c r="E153" i="2"/>
  <c r="C153" i="2"/>
  <c r="E179" i="2"/>
  <c r="C179" i="2"/>
  <c r="E171" i="2"/>
  <c r="C171" i="2"/>
  <c r="E163" i="2"/>
  <c r="C163" i="2"/>
  <c r="E155" i="2"/>
  <c r="C155" i="2"/>
  <c r="C103" i="2"/>
  <c r="E103" i="2"/>
  <c r="C111" i="2"/>
  <c r="E111" i="2"/>
  <c r="E152" i="2"/>
  <c r="C152" i="2"/>
  <c r="E144" i="2"/>
  <c r="C144" i="2"/>
  <c r="E136" i="2"/>
  <c r="C136" i="2"/>
  <c r="E128" i="2"/>
  <c r="C128" i="2"/>
  <c r="E120" i="2"/>
  <c r="C120" i="2"/>
  <c r="E105" i="2"/>
  <c r="C105" i="2"/>
  <c r="C99" i="2"/>
  <c r="E99" i="2"/>
  <c r="C129" i="2"/>
  <c r="E129" i="2"/>
  <c r="C121" i="2"/>
  <c r="E121" i="2"/>
  <c r="C113" i="2"/>
  <c r="E113" i="2"/>
  <c r="C60" i="2"/>
  <c r="E60" i="2"/>
  <c r="C108" i="2"/>
  <c r="E108" i="2"/>
  <c r="C100" i="2"/>
  <c r="E100" i="2"/>
  <c r="C92" i="2"/>
  <c r="E92" i="2"/>
  <c r="E84" i="2"/>
  <c r="C84" i="2"/>
  <c r="E76" i="2"/>
  <c r="C76" i="2"/>
  <c r="E61" i="2"/>
  <c r="C61" i="2"/>
  <c r="E63" i="2"/>
  <c r="C63" i="2"/>
  <c r="C85" i="2"/>
  <c r="E85" i="2"/>
  <c r="C77" i="2"/>
  <c r="E77" i="2"/>
  <c r="C66" i="2"/>
  <c r="E66" i="2"/>
  <c r="C54" i="2"/>
  <c r="E54" i="2"/>
  <c r="C48" i="2"/>
  <c r="E48" i="2"/>
  <c r="C42" i="2"/>
  <c r="E42" i="2"/>
  <c r="E37" i="2"/>
  <c r="C37" i="2"/>
  <c r="E29" i="2"/>
  <c r="C29" i="2"/>
  <c r="C40" i="2"/>
  <c r="E40" i="2"/>
  <c r="C32" i="2"/>
  <c r="E32" i="2"/>
  <c r="C24" i="2"/>
  <c r="E24" i="2"/>
  <c r="C254" i="2"/>
  <c r="E254" i="2"/>
  <c r="E354" i="2"/>
  <c r="C354" i="2"/>
  <c r="E330" i="2"/>
  <c r="C330" i="2"/>
  <c r="E314" i="2"/>
  <c r="C314" i="2"/>
  <c r="E290" i="2"/>
  <c r="C290" i="2"/>
  <c r="E264" i="2"/>
  <c r="C264" i="2"/>
  <c r="E181" i="2"/>
  <c r="C181" i="2"/>
  <c r="C329" i="2"/>
  <c r="E329" i="2"/>
  <c r="C305" i="2"/>
  <c r="E305" i="2"/>
  <c r="C281" i="2"/>
  <c r="E281" i="2"/>
  <c r="C267" i="2"/>
  <c r="E267" i="2"/>
  <c r="E243" i="2"/>
  <c r="C243" i="2"/>
  <c r="C211" i="2"/>
  <c r="E211" i="2"/>
  <c r="C151" i="2"/>
  <c r="E151" i="2"/>
  <c r="C174" i="2"/>
  <c r="E174" i="2"/>
  <c r="C226" i="2"/>
  <c r="E226" i="2"/>
  <c r="C186" i="2"/>
  <c r="E186" i="2"/>
  <c r="E175" i="2"/>
  <c r="C175" i="2"/>
  <c r="C139" i="2"/>
  <c r="E139" i="2"/>
  <c r="C148" i="2"/>
  <c r="E148" i="2"/>
  <c r="E132" i="2"/>
  <c r="C132" i="2"/>
  <c r="C117" i="2"/>
  <c r="E117" i="2"/>
  <c r="C369" i="2"/>
  <c r="E369" i="2"/>
  <c r="C353" i="2"/>
  <c r="E353" i="2"/>
  <c r="E189" i="2"/>
  <c r="C189" i="2"/>
  <c r="C367" i="2"/>
  <c r="E367" i="2"/>
  <c r="C351" i="2"/>
  <c r="E351" i="2"/>
  <c r="E364" i="2"/>
  <c r="C364" i="2"/>
  <c r="E356" i="2"/>
  <c r="C356" i="2"/>
  <c r="E348" i="2"/>
  <c r="C348" i="2"/>
  <c r="E340" i="2"/>
  <c r="C340" i="2"/>
  <c r="E332" i="2"/>
  <c r="C332" i="2"/>
  <c r="E324" i="2"/>
  <c r="C324" i="2"/>
  <c r="E316" i="2"/>
  <c r="C316" i="2"/>
  <c r="E308" i="2"/>
  <c r="C308" i="2"/>
  <c r="E300" i="2"/>
  <c r="C300" i="2"/>
  <c r="E292" i="2"/>
  <c r="C292" i="2"/>
  <c r="E284" i="2"/>
  <c r="C284" i="2"/>
  <c r="E276" i="2"/>
  <c r="C276" i="2"/>
  <c r="E268" i="2"/>
  <c r="C268" i="2"/>
  <c r="E185" i="2"/>
  <c r="C185" i="2"/>
  <c r="C258" i="2"/>
  <c r="E258" i="2"/>
  <c r="C201" i="2"/>
  <c r="E201" i="2"/>
  <c r="C347" i="2"/>
  <c r="E347" i="2"/>
  <c r="C339" i="2"/>
  <c r="E339" i="2"/>
  <c r="C331" i="2"/>
  <c r="E331" i="2"/>
  <c r="C323" i="2"/>
  <c r="E323" i="2"/>
  <c r="C315" i="2"/>
  <c r="E315" i="2"/>
  <c r="C307" i="2"/>
  <c r="E307" i="2"/>
  <c r="C299" i="2"/>
  <c r="E299" i="2"/>
  <c r="C291" i="2"/>
  <c r="E291" i="2"/>
  <c r="C283" i="2"/>
  <c r="E283" i="2"/>
  <c r="C275" i="2"/>
  <c r="E275" i="2"/>
  <c r="C260" i="2"/>
  <c r="E260" i="2"/>
  <c r="C162" i="2"/>
  <c r="E162" i="2"/>
  <c r="C261" i="2"/>
  <c r="E261" i="2"/>
  <c r="C253" i="2"/>
  <c r="E253" i="2"/>
  <c r="E245" i="2"/>
  <c r="C245" i="2"/>
  <c r="E237" i="2"/>
  <c r="C237" i="2"/>
  <c r="E229" i="2"/>
  <c r="C229" i="2"/>
  <c r="E218" i="2"/>
  <c r="C218" i="2"/>
  <c r="E202" i="2"/>
  <c r="C202" i="2"/>
  <c r="C184" i="2"/>
  <c r="E184" i="2"/>
  <c r="C160" i="2"/>
  <c r="E160" i="2"/>
  <c r="C213" i="2"/>
  <c r="E213" i="2"/>
  <c r="C197" i="2"/>
  <c r="E197" i="2"/>
  <c r="E183" i="2"/>
  <c r="C183" i="2"/>
  <c r="C137" i="2"/>
  <c r="E137" i="2"/>
  <c r="C236" i="2"/>
  <c r="E236" i="2"/>
  <c r="C228" i="2"/>
  <c r="E228" i="2"/>
  <c r="E222" i="2"/>
  <c r="C222" i="2"/>
  <c r="E206" i="2"/>
  <c r="C206" i="2"/>
  <c r="C190" i="2"/>
  <c r="E190" i="2"/>
  <c r="C164" i="2"/>
  <c r="E164" i="2"/>
  <c r="E145" i="2"/>
  <c r="C145" i="2"/>
  <c r="E177" i="2"/>
  <c r="C177" i="2"/>
  <c r="E169" i="2"/>
  <c r="C169" i="2"/>
  <c r="E161" i="2"/>
  <c r="C161" i="2"/>
  <c r="C147" i="2"/>
  <c r="E147" i="2"/>
  <c r="E51" i="2"/>
  <c r="C51" i="2"/>
  <c r="C68" i="2"/>
  <c r="E68" i="2"/>
  <c r="C150" i="2"/>
  <c r="E150" i="2"/>
  <c r="C142" i="2"/>
  <c r="E142" i="2"/>
  <c r="E134" i="2"/>
  <c r="C134" i="2"/>
  <c r="E126" i="2"/>
  <c r="C126" i="2"/>
  <c r="E118" i="2"/>
  <c r="C118" i="2"/>
  <c r="E97" i="2"/>
  <c r="C97" i="2"/>
  <c r="C91" i="2"/>
  <c r="E91" i="2"/>
  <c r="C127" i="2"/>
  <c r="E127" i="2"/>
  <c r="C119" i="2"/>
  <c r="E119" i="2"/>
  <c r="C109" i="2"/>
  <c r="E109" i="2"/>
  <c r="C52" i="2"/>
  <c r="E52" i="2"/>
  <c r="E106" i="2"/>
  <c r="C106" i="2"/>
  <c r="E98" i="2"/>
  <c r="C98" i="2"/>
  <c r="E90" i="2"/>
  <c r="C90" i="2"/>
  <c r="E82" i="2"/>
  <c r="C82" i="2"/>
  <c r="C70" i="2"/>
  <c r="E70" i="2"/>
  <c r="C72" i="2"/>
  <c r="E72" i="2"/>
  <c r="C56" i="2"/>
  <c r="E56" i="2"/>
  <c r="C83" i="2"/>
  <c r="E83" i="2"/>
  <c r="C75" i="2"/>
  <c r="E75" i="2"/>
  <c r="E65" i="2"/>
  <c r="C65" i="2"/>
  <c r="E53" i="2"/>
  <c r="C53" i="2"/>
  <c r="E47" i="2"/>
  <c r="C47" i="2"/>
  <c r="E43" i="2"/>
  <c r="C43" i="2"/>
  <c r="E35" i="2"/>
  <c r="C35" i="2"/>
  <c r="E27" i="2"/>
  <c r="C27" i="2"/>
  <c r="C38" i="2"/>
  <c r="E38" i="2"/>
  <c r="C30" i="2"/>
  <c r="E30" i="2"/>
  <c r="C22" i="2"/>
  <c r="E22" i="2"/>
  <c r="E13" i="2"/>
  <c r="E16" i="2"/>
  <c r="E17" i="2"/>
  <c r="E18" i="2"/>
  <c r="E21" i="2"/>
  <c r="E15" i="2"/>
  <c r="E19" i="2"/>
  <c r="E14" i="2"/>
  <c r="E12" i="2"/>
  <c r="D12" i="2"/>
  <c r="I12" i="2" s="1"/>
  <c r="E20" i="2"/>
  <c r="C12" i="2"/>
  <c r="C13" i="2"/>
  <c r="C14" i="2"/>
  <c r="K12" i="2" l="1"/>
  <c r="C15" i="2"/>
  <c r="C16" i="2" l="1"/>
  <c r="C17" i="2" l="1"/>
  <c r="C18" i="2" l="1"/>
  <c r="C19" i="2" l="1"/>
  <c r="C20" i="2"/>
  <c r="C21" i="2" l="1"/>
  <c r="F12" i="2" l="1"/>
  <c r="G12" i="2" l="1"/>
  <c r="H12" i="2" s="1"/>
  <c r="J12" i="2" s="1"/>
  <c r="D13" i="2" l="1"/>
  <c r="F13" i="2" s="1"/>
  <c r="I13" i="2" l="1"/>
  <c r="K13" i="2" s="1"/>
  <c r="G13" i="2"/>
  <c r="H13" i="2" l="1"/>
  <c r="J13" i="2" s="1"/>
  <c r="D14" i="2" l="1"/>
  <c r="I14" i="2" s="1"/>
  <c r="F14" i="2" l="1"/>
  <c r="G14" i="2" s="1"/>
  <c r="K14" i="2"/>
  <c r="H14" i="2" l="1"/>
  <c r="J14" i="2" s="1"/>
  <c r="D15" i="2" l="1"/>
  <c r="I15" i="2" s="1"/>
  <c r="K15" i="2" s="1"/>
  <c r="F15" i="2" l="1"/>
  <c r="G15" i="2" s="1"/>
  <c r="H15" i="2" s="1"/>
  <c r="J15" i="2" s="1"/>
  <c r="D16" i="2" l="1"/>
  <c r="I16" i="2" s="1"/>
  <c r="K16" i="2" s="1"/>
  <c r="F16" i="2" l="1"/>
  <c r="G16" i="2" s="1"/>
  <c r="H16" i="2" s="1"/>
  <c r="J16" i="2" s="1"/>
  <c r="D17" i="2" l="1"/>
  <c r="F17" i="2" s="1"/>
  <c r="G17" i="2" s="1"/>
  <c r="I17" i="2" l="1"/>
  <c r="H17" i="2" s="1"/>
  <c r="J17" i="2" s="1"/>
  <c r="D18" i="2" s="1"/>
  <c r="F18" i="2" s="1"/>
  <c r="K17" i="2" l="1"/>
  <c r="I18" i="2"/>
  <c r="K18" i="2" s="1"/>
  <c r="G18" i="2"/>
  <c r="H18" i="2" l="1"/>
  <c r="J18" i="2" s="1"/>
  <c r="D19" i="2" s="1"/>
  <c r="F19" i="2" s="1"/>
  <c r="I19" i="2" l="1"/>
  <c r="K19" i="2" s="1"/>
  <c r="G19" i="2"/>
  <c r="H19" i="2" l="1"/>
  <c r="J19" i="2" s="1"/>
  <c r="D20" i="2" s="1"/>
  <c r="F20" i="2" s="1"/>
  <c r="I20" i="2" l="1"/>
  <c r="K20" i="2" s="1"/>
  <c r="G20" i="2"/>
  <c r="H20" i="2" l="1"/>
  <c r="J20" i="2" s="1"/>
  <c r="D21" i="2" s="1"/>
  <c r="F21" i="2" s="1"/>
  <c r="I21" i="2" l="1"/>
  <c r="K21" i="2" s="1"/>
  <c r="G21" i="2"/>
  <c r="H21" i="2" l="1"/>
  <c r="J21" i="2" s="1"/>
  <c r="D22" i="2" s="1"/>
  <c r="F22" i="2" s="1"/>
  <c r="I22" i="2" l="1"/>
  <c r="K22" i="2" s="1"/>
  <c r="G22" i="2"/>
  <c r="H22" i="2" l="1"/>
  <c r="J22" i="2" s="1"/>
  <c r="D23" i="2" s="1"/>
  <c r="F23" i="2" s="1"/>
  <c r="I23" i="2" l="1"/>
  <c r="K23" i="2" s="1"/>
  <c r="G23" i="2"/>
  <c r="H23" i="2" l="1"/>
  <c r="J23" i="2" s="1"/>
  <c r="D24" i="2" s="1"/>
  <c r="F24" i="2" l="1"/>
  <c r="I24" i="2"/>
  <c r="K24" i="2" s="1"/>
  <c r="G24" i="2" l="1"/>
  <c r="H24" i="2" l="1"/>
  <c r="J24" i="2" s="1"/>
  <c r="D25" i="2" s="1"/>
  <c r="I25" i="2" l="1"/>
  <c r="K25" i="2" s="1"/>
  <c r="F25" i="2"/>
  <c r="G25" i="2" l="1"/>
  <c r="H25" i="2" l="1"/>
  <c r="J25" i="2" s="1"/>
  <c r="D26" i="2" s="1"/>
  <c r="I26" i="2" l="1"/>
  <c r="K26" i="2" s="1"/>
  <c r="F26" i="2"/>
  <c r="G26" i="2" l="1"/>
  <c r="H26" i="2" l="1"/>
  <c r="J26" i="2" s="1"/>
  <c r="D27" i="2" s="1"/>
  <c r="I27" i="2" l="1"/>
  <c r="K27" i="2" s="1"/>
  <c r="F27" i="2"/>
  <c r="G27" i="2" l="1"/>
  <c r="H27" i="2" l="1"/>
  <c r="J27" i="2" s="1"/>
  <c r="D28" i="2" s="1"/>
  <c r="I28" i="2" l="1"/>
  <c r="K28" i="2" s="1"/>
  <c r="F28" i="2"/>
  <c r="G28" i="2" l="1"/>
  <c r="H28" i="2" l="1"/>
  <c r="J28" i="2" s="1"/>
  <c r="D29" i="2" s="1"/>
  <c r="F29" i="2" l="1"/>
  <c r="I29" i="2"/>
  <c r="K29" i="2" s="1"/>
  <c r="G29" i="2" l="1"/>
  <c r="H29" i="2" s="1"/>
  <c r="J29" i="2" s="1"/>
  <c r="D30" i="2" s="1"/>
  <c r="I30" i="2" l="1"/>
  <c r="K30" i="2" s="1"/>
  <c r="F30" i="2"/>
  <c r="G30" i="2" l="1"/>
  <c r="H30" i="2" s="1"/>
  <c r="J30" i="2" s="1"/>
  <c r="D31" i="2" s="1"/>
  <c r="I31" i="2" l="1"/>
  <c r="K31" i="2" s="1"/>
  <c r="F31" i="2"/>
  <c r="G31" i="2" l="1"/>
  <c r="H31" i="2" s="1"/>
  <c r="J31" i="2" s="1"/>
  <c r="D32" i="2" s="1"/>
  <c r="I32" i="2" l="1"/>
  <c r="K32" i="2" s="1"/>
  <c r="F32" i="2"/>
  <c r="G32" i="2" l="1"/>
  <c r="H32" i="2" s="1"/>
  <c r="J32" i="2" s="1"/>
  <c r="D33" i="2" s="1"/>
  <c r="I33" i="2" l="1"/>
  <c r="K33" i="2" s="1"/>
  <c r="F33" i="2"/>
  <c r="G33" i="2" l="1"/>
  <c r="H33" i="2" s="1"/>
  <c r="J33" i="2" s="1"/>
  <c r="D34" i="2" s="1"/>
  <c r="I34" i="2" l="1"/>
  <c r="K34" i="2" s="1"/>
  <c r="F34" i="2"/>
  <c r="G34" i="2" l="1"/>
  <c r="H34" i="2" s="1"/>
  <c r="J34" i="2" s="1"/>
  <c r="D35" i="2" s="1"/>
  <c r="I35" i="2" l="1"/>
  <c r="K35" i="2" s="1"/>
  <c r="F35" i="2"/>
  <c r="G35" i="2" l="1"/>
  <c r="H35" i="2" s="1"/>
  <c r="J35" i="2" s="1"/>
  <c r="D36" i="2" s="1"/>
  <c r="I36" i="2" l="1"/>
  <c r="K36" i="2" s="1"/>
  <c r="F36" i="2"/>
  <c r="G36" i="2" l="1"/>
  <c r="H36" i="2" s="1"/>
  <c r="J36" i="2" s="1"/>
  <c r="D37" i="2" s="1"/>
  <c r="I37" i="2" l="1"/>
  <c r="K37" i="2" s="1"/>
  <c r="F37" i="2"/>
  <c r="G37" i="2" l="1"/>
  <c r="H37" i="2" s="1"/>
  <c r="J37" i="2" s="1"/>
  <c r="D38" i="2" s="1"/>
  <c r="I38" i="2" l="1"/>
  <c r="K38" i="2" s="1"/>
  <c r="F38" i="2"/>
  <c r="G38" i="2" l="1"/>
  <c r="H38" i="2" s="1"/>
  <c r="J38" i="2" s="1"/>
  <c r="D39" i="2" s="1"/>
  <c r="I39" i="2" l="1"/>
  <c r="K39" i="2" s="1"/>
  <c r="F39" i="2"/>
  <c r="G39" i="2" l="1"/>
  <c r="H39" i="2" s="1"/>
  <c r="J39" i="2" s="1"/>
  <c r="D40" i="2" s="1"/>
  <c r="F40" i="2" l="1"/>
  <c r="I40" i="2"/>
  <c r="K40" i="2" s="1"/>
  <c r="G40" i="2" l="1"/>
  <c r="H40" i="2" s="1"/>
  <c r="J40" i="2" s="1"/>
  <c r="D41" i="2" s="1"/>
  <c r="I41" i="2" l="1"/>
  <c r="K41" i="2" s="1"/>
  <c r="F41" i="2"/>
  <c r="G41" i="2" l="1"/>
  <c r="H41" i="2" s="1"/>
  <c r="J41" i="2" s="1"/>
  <c r="D42" i="2" s="1"/>
  <c r="F42" i="2" l="1"/>
  <c r="I42" i="2"/>
  <c r="K42" i="2" s="1"/>
  <c r="G42" i="2" l="1"/>
  <c r="H42" i="2" s="1"/>
  <c r="J42" i="2" s="1"/>
  <c r="D43" i="2" s="1"/>
  <c r="I43" i="2" l="1"/>
  <c r="K43" i="2" s="1"/>
  <c r="F43" i="2"/>
  <c r="G43" i="2" l="1"/>
  <c r="H43" i="2" s="1"/>
  <c r="J43" i="2" s="1"/>
  <c r="D44" i="2" s="1"/>
  <c r="I44" i="2" l="1"/>
  <c r="K44" i="2" s="1"/>
  <c r="F44" i="2"/>
  <c r="G44" i="2" l="1"/>
  <c r="H44" i="2" s="1"/>
  <c r="J44" i="2" s="1"/>
  <c r="D45" i="2" s="1"/>
  <c r="F45" i="2" l="1"/>
  <c r="I45" i="2"/>
  <c r="K45" i="2" s="1"/>
  <c r="G45" i="2" l="1"/>
  <c r="H45" i="2" s="1"/>
  <c r="J45" i="2" s="1"/>
  <c r="D46" i="2" s="1"/>
  <c r="I46" i="2" l="1"/>
  <c r="K46" i="2" s="1"/>
  <c r="F46" i="2"/>
  <c r="G46" i="2" l="1"/>
  <c r="H46" i="2" s="1"/>
  <c r="J46" i="2" s="1"/>
  <c r="D47" i="2" s="1"/>
  <c r="I47" i="2" l="1"/>
  <c r="K47" i="2" s="1"/>
  <c r="F47" i="2"/>
  <c r="G47" i="2" l="1"/>
  <c r="H47" i="2" s="1"/>
  <c r="J47" i="2" s="1"/>
  <c r="D48" i="2" s="1"/>
  <c r="I48" i="2" l="1"/>
  <c r="K48" i="2" s="1"/>
  <c r="F48" i="2"/>
  <c r="G48" i="2" l="1"/>
  <c r="H48" i="2" s="1"/>
  <c r="J48" i="2" s="1"/>
  <c r="D49" i="2" s="1"/>
  <c r="I49" i="2" l="1"/>
  <c r="K49" i="2" s="1"/>
  <c r="F49" i="2"/>
  <c r="G49" i="2" l="1"/>
  <c r="H49" i="2" s="1"/>
  <c r="J49" i="2" s="1"/>
  <c r="D50" i="2" s="1"/>
  <c r="I50" i="2" l="1"/>
  <c r="K50" i="2" s="1"/>
  <c r="F50" i="2"/>
  <c r="G50" i="2" l="1"/>
  <c r="H50" i="2" s="1"/>
  <c r="J50" i="2" s="1"/>
  <c r="D51" i="2" s="1"/>
  <c r="I51" i="2" l="1"/>
  <c r="K51" i="2" s="1"/>
  <c r="F51" i="2"/>
  <c r="G51" i="2" l="1"/>
  <c r="H51" i="2" s="1"/>
  <c r="J51" i="2" s="1"/>
  <c r="D52" i="2" s="1"/>
  <c r="I52" i="2" l="1"/>
  <c r="K52" i="2" s="1"/>
  <c r="F52" i="2"/>
  <c r="G52" i="2" l="1"/>
  <c r="H52" i="2" s="1"/>
  <c r="J52" i="2" s="1"/>
  <c r="D53" i="2" s="1"/>
  <c r="F53" i="2" l="1"/>
  <c r="I53" i="2"/>
  <c r="K53" i="2" s="1"/>
  <c r="G53" i="2" l="1"/>
  <c r="H53" i="2" s="1"/>
  <c r="J53" i="2" s="1"/>
  <c r="D54" i="2" s="1"/>
  <c r="I54" i="2" l="1"/>
  <c r="K54" i="2" s="1"/>
  <c r="F54" i="2"/>
  <c r="G54" i="2" l="1"/>
  <c r="H54" i="2" s="1"/>
  <c r="J54" i="2" s="1"/>
  <c r="D55" i="2" s="1"/>
  <c r="I55" i="2" l="1"/>
  <c r="K55" i="2" s="1"/>
  <c r="F55" i="2"/>
  <c r="G55" i="2" l="1"/>
  <c r="H55" i="2" s="1"/>
  <c r="J55" i="2" s="1"/>
  <c r="D56" i="2" s="1"/>
  <c r="I56" i="2" l="1"/>
  <c r="K56" i="2" s="1"/>
  <c r="F56" i="2"/>
  <c r="G56" i="2" l="1"/>
  <c r="H56" i="2" s="1"/>
  <c r="J56" i="2" s="1"/>
  <c r="D57" i="2" s="1"/>
  <c r="I57" i="2" l="1"/>
  <c r="K57" i="2" s="1"/>
  <c r="F57" i="2"/>
  <c r="G57" i="2" l="1"/>
  <c r="H57" i="2" s="1"/>
  <c r="J57" i="2" s="1"/>
  <c r="D58" i="2" s="1"/>
  <c r="I58" i="2" l="1"/>
  <c r="K58" i="2" s="1"/>
  <c r="F58" i="2"/>
  <c r="G58" i="2" l="1"/>
  <c r="H58" i="2" s="1"/>
  <c r="J58" i="2" s="1"/>
  <c r="D59" i="2" s="1"/>
  <c r="F59" i="2" l="1"/>
  <c r="I59" i="2"/>
  <c r="K59" i="2" s="1"/>
  <c r="G59" i="2" l="1"/>
  <c r="H59" i="2" s="1"/>
  <c r="J59" i="2" s="1"/>
  <c r="D60" i="2" s="1"/>
  <c r="I60" i="2" l="1"/>
  <c r="K60" i="2" s="1"/>
  <c r="F60" i="2"/>
  <c r="G60" i="2" l="1"/>
  <c r="H60" i="2" s="1"/>
  <c r="J60" i="2" s="1"/>
  <c r="D61" i="2" s="1"/>
  <c r="F61" i="2" l="1"/>
  <c r="I61" i="2"/>
  <c r="K61" i="2" s="1"/>
  <c r="G61" i="2" l="1"/>
  <c r="H61" i="2" s="1"/>
  <c r="J61" i="2" s="1"/>
  <c r="D62" i="2" s="1"/>
  <c r="F62" i="2" l="1"/>
  <c r="I62" i="2"/>
  <c r="K62" i="2" s="1"/>
  <c r="G62" i="2" l="1"/>
  <c r="H62" i="2" s="1"/>
  <c r="J62" i="2" s="1"/>
  <c r="D63" i="2" s="1"/>
  <c r="I63" i="2" l="1"/>
  <c r="K63" i="2" s="1"/>
  <c r="F63" i="2"/>
  <c r="G63" i="2" l="1"/>
  <c r="H63" i="2" s="1"/>
  <c r="J63" i="2" s="1"/>
  <c r="D64" i="2" s="1"/>
  <c r="I64" i="2" l="1"/>
  <c r="K64" i="2" s="1"/>
  <c r="F64" i="2"/>
  <c r="G64" i="2" l="1"/>
  <c r="H64" i="2" s="1"/>
  <c r="J64" i="2" s="1"/>
  <c r="D65" i="2" s="1"/>
  <c r="I65" i="2" l="1"/>
  <c r="K65" i="2" s="1"/>
  <c r="F65" i="2"/>
  <c r="G65" i="2" l="1"/>
  <c r="H65" i="2" s="1"/>
  <c r="J65" i="2" s="1"/>
  <c r="D66" i="2" s="1"/>
  <c r="I66" i="2" l="1"/>
  <c r="K66" i="2" s="1"/>
  <c r="F66" i="2"/>
  <c r="G66" i="2" l="1"/>
  <c r="H66" i="2" s="1"/>
  <c r="J66" i="2" s="1"/>
  <c r="D67" i="2" s="1"/>
  <c r="I67" i="2" l="1"/>
  <c r="K67" i="2" s="1"/>
  <c r="F67" i="2"/>
  <c r="G67" i="2" l="1"/>
  <c r="H67" i="2" s="1"/>
  <c r="J67" i="2" s="1"/>
  <c r="D68" i="2" s="1"/>
  <c r="I68" i="2" l="1"/>
  <c r="K68" i="2" s="1"/>
  <c r="F68" i="2"/>
  <c r="G68" i="2" l="1"/>
  <c r="H68" i="2" s="1"/>
  <c r="J68" i="2" s="1"/>
  <c r="D69" i="2" s="1"/>
  <c r="I69" i="2" l="1"/>
  <c r="K69" i="2" s="1"/>
  <c r="F69" i="2"/>
  <c r="G69" i="2" l="1"/>
  <c r="H69" i="2" s="1"/>
  <c r="J69" i="2" s="1"/>
  <c r="D70" i="2" s="1"/>
  <c r="I70" i="2" l="1"/>
  <c r="K70" i="2" s="1"/>
  <c r="F70" i="2"/>
  <c r="G70" i="2" l="1"/>
  <c r="H70" i="2" s="1"/>
  <c r="J70" i="2" s="1"/>
  <c r="D71" i="2" s="1"/>
  <c r="I71" i="2" l="1"/>
  <c r="K71" i="2" s="1"/>
  <c r="F71" i="2"/>
  <c r="G71" i="2" l="1"/>
  <c r="H71" i="2" s="1"/>
  <c r="J71" i="2" s="1"/>
  <c r="D72" i="2" s="1"/>
  <c r="I72" i="2" l="1"/>
  <c r="K72" i="2" s="1"/>
  <c r="F72" i="2"/>
  <c r="G72" i="2" l="1"/>
  <c r="H72" i="2" s="1"/>
  <c r="J72" i="2" s="1"/>
  <c r="D73" i="2" s="1"/>
  <c r="I73" i="2" l="1"/>
  <c r="K73" i="2" s="1"/>
  <c r="F73" i="2"/>
  <c r="G73" i="2" l="1"/>
  <c r="H73" i="2" s="1"/>
  <c r="J73" i="2" s="1"/>
  <c r="D74" i="2" s="1"/>
  <c r="F74" i="2" l="1"/>
  <c r="I74" i="2"/>
  <c r="K74" i="2" s="1"/>
  <c r="G74" i="2" l="1"/>
  <c r="H74" i="2" s="1"/>
  <c r="J74" i="2" s="1"/>
  <c r="D75" i="2" s="1"/>
  <c r="I75" i="2" l="1"/>
  <c r="K75" i="2" s="1"/>
  <c r="F75" i="2"/>
  <c r="G75" i="2" l="1"/>
  <c r="H75" i="2" s="1"/>
  <c r="J75" i="2" s="1"/>
  <c r="D76" i="2" s="1"/>
  <c r="I76" i="2" l="1"/>
  <c r="K76" i="2" s="1"/>
  <c r="F76" i="2"/>
  <c r="G76" i="2" l="1"/>
  <c r="H76" i="2" s="1"/>
  <c r="J76" i="2" s="1"/>
  <c r="D77" i="2" s="1"/>
  <c r="I77" i="2" l="1"/>
  <c r="K77" i="2" s="1"/>
  <c r="F77" i="2"/>
  <c r="G77" i="2" l="1"/>
  <c r="H77" i="2" s="1"/>
  <c r="J77" i="2" s="1"/>
  <c r="D78" i="2" s="1"/>
  <c r="I78" i="2" l="1"/>
  <c r="K78" i="2" s="1"/>
  <c r="F78" i="2"/>
  <c r="G78" i="2" l="1"/>
  <c r="H78" i="2" s="1"/>
  <c r="J78" i="2" s="1"/>
  <c r="D79" i="2" s="1"/>
  <c r="I79" i="2" l="1"/>
  <c r="K79" i="2" s="1"/>
  <c r="F79" i="2"/>
  <c r="G79" i="2" l="1"/>
  <c r="H79" i="2" s="1"/>
  <c r="J79" i="2" s="1"/>
  <c r="D80" i="2" s="1"/>
  <c r="I80" i="2" l="1"/>
  <c r="K80" i="2" s="1"/>
  <c r="F80" i="2"/>
  <c r="G80" i="2" l="1"/>
  <c r="H80" i="2" s="1"/>
  <c r="J80" i="2" s="1"/>
  <c r="D81" i="2" s="1"/>
  <c r="F81" i="2" l="1"/>
  <c r="I81" i="2"/>
  <c r="K81" i="2" s="1"/>
  <c r="G81" i="2" l="1"/>
  <c r="H81" i="2" s="1"/>
  <c r="J81" i="2" s="1"/>
  <c r="D82" i="2" s="1"/>
  <c r="I82" i="2" l="1"/>
  <c r="K82" i="2" s="1"/>
  <c r="F82" i="2"/>
  <c r="G82" i="2" l="1"/>
  <c r="H82" i="2" s="1"/>
  <c r="J82" i="2" s="1"/>
  <c r="D83" i="2" s="1"/>
  <c r="I83" i="2" l="1"/>
  <c r="K83" i="2" s="1"/>
  <c r="F83" i="2"/>
  <c r="G83" i="2" l="1"/>
  <c r="H83" i="2" s="1"/>
  <c r="J83" i="2" s="1"/>
  <c r="D84" i="2" s="1"/>
  <c r="I84" i="2" l="1"/>
  <c r="K84" i="2" s="1"/>
  <c r="F84" i="2"/>
  <c r="G84" i="2" l="1"/>
  <c r="H84" i="2" s="1"/>
  <c r="J84" i="2" s="1"/>
  <c r="D85" i="2" s="1"/>
  <c r="I85" i="2" l="1"/>
  <c r="K85" i="2" s="1"/>
  <c r="F85" i="2"/>
  <c r="G85" i="2" l="1"/>
  <c r="H85" i="2" s="1"/>
  <c r="J85" i="2" s="1"/>
  <c r="D86" i="2" s="1"/>
  <c r="I86" i="2" l="1"/>
  <c r="K86" i="2" s="1"/>
  <c r="F86" i="2"/>
  <c r="G86" i="2" l="1"/>
  <c r="H86" i="2" s="1"/>
  <c r="J86" i="2" s="1"/>
  <c r="D87" i="2" s="1"/>
  <c r="I87" i="2" l="1"/>
  <c r="K87" i="2" s="1"/>
  <c r="F87" i="2"/>
  <c r="G87" i="2" l="1"/>
  <c r="H87" i="2" s="1"/>
  <c r="J87" i="2" s="1"/>
  <c r="D88" i="2" s="1"/>
  <c r="I88" i="2" l="1"/>
  <c r="K88" i="2" s="1"/>
  <c r="F88" i="2"/>
  <c r="G88" i="2" l="1"/>
  <c r="H88" i="2" s="1"/>
  <c r="J88" i="2" s="1"/>
  <c r="D89" i="2" s="1"/>
  <c r="I89" i="2" l="1"/>
  <c r="K89" i="2" s="1"/>
  <c r="F89" i="2"/>
  <c r="G89" i="2" l="1"/>
  <c r="H89" i="2" s="1"/>
  <c r="J89" i="2" s="1"/>
  <c r="D90" i="2" s="1"/>
  <c r="I90" i="2" l="1"/>
  <c r="K90" i="2" s="1"/>
  <c r="F90" i="2"/>
  <c r="G90" i="2" l="1"/>
  <c r="H90" i="2" s="1"/>
  <c r="J90" i="2" s="1"/>
  <c r="D91" i="2" s="1"/>
  <c r="I91" i="2" l="1"/>
  <c r="K91" i="2" s="1"/>
  <c r="F91" i="2"/>
  <c r="G91" i="2" l="1"/>
  <c r="H91" i="2" s="1"/>
  <c r="J91" i="2" s="1"/>
  <c r="D92" i="2" s="1"/>
  <c r="I92" i="2" l="1"/>
  <c r="K92" i="2" s="1"/>
  <c r="F92" i="2"/>
  <c r="G92" i="2" l="1"/>
  <c r="H92" i="2" s="1"/>
  <c r="J92" i="2" s="1"/>
  <c r="D93" i="2" s="1"/>
  <c r="I93" i="2" l="1"/>
  <c r="K93" i="2" s="1"/>
  <c r="F93" i="2"/>
  <c r="G93" i="2" l="1"/>
  <c r="H93" i="2" s="1"/>
  <c r="J93" i="2" s="1"/>
  <c r="D94" i="2" s="1"/>
  <c r="I94" i="2" l="1"/>
  <c r="K94" i="2" s="1"/>
  <c r="F94" i="2"/>
  <c r="G94" i="2" l="1"/>
  <c r="H94" i="2" s="1"/>
  <c r="J94" i="2" s="1"/>
  <c r="D95" i="2" s="1"/>
  <c r="I95" i="2" l="1"/>
  <c r="K95" i="2" s="1"/>
  <c r="F95" i="2"/>
  <c r="G95" i="2" l="1"/>
  <c r="H95" i="2" s="1"/>
  <c r="J95" i="2" s="1"/>
  <c r="D96" i="2" s="1"/>
  <c r="I96" i="2" l="1"/>
  <c r="K96" i="2" s="1"/>
  <c r="F96" i="2"/>
  <c r="G96" i="2" l="1"/>
  <c r="H96" i="2" s="1"/>
  <c r="J96" i="2" s="1"/>
  <c r="D97" i="2" s="1"/>
  <c r="I97" i="2" l="1"/>
  <c r="K97" i="2" s="1"/>
  <c r="F97" i="2"/>
  <c r="G97" i="2" l="1"/>
  <c r="H97" i="2" s="1"/>
  <c r="J97" i="2" s="1"/>
  <c r="D98" i="2" s="1"/>
  <c r="I98" i="2" l="1"/>
  <c r="K98" i="2" s="1"/>
  <c r="F98" i="2"/>
  <c r="G98" i="2" l="1"/>
  <c r="H98" i="2" s="1"/>
  <c r="J98" i="2" s="1"/>
  <c r="D99" i="2" s="1"/>
  <c r="I99" i="2" l="1"/>
  <c r="K99" i="2" s="1"/>
  <c r="F99" i="2"/>
  <c r="G99" i="2" l="1"/>
  <c r="H99" i="2" s="1"/>
  <c r="J99" i="2" s="1"/>
  <c r="D100" i="2" s="1"/>
  <c r="I100" i="2" l="1"/>
  <c r="K100" i="2" s="1"/>
  <c r="F100" i="2"/>
  <c r="G100" i="2" l="1"/>
  <c r="H100" i="2" s="1"/>
  <c r="J100" i="2" s="1"/>
  <c r="D101" i="2" s="1"/>
  <c r="I101" i="2" l="1"/>
  <c r="K101" i="2" s="1"/>
  <c r="F101" i="2"/>
  <c r="G101" i="2" l="1"/>
  <c r="H101" i="2" s="1"/>
  <c r="J101" i="2" s="1"/>
  <c r="D102" i="2" s="1"/>
  <c r="F102" i="2" l="1"/>
  <c r="I102" i="2"/>
  <c r="K102" i="2" s="1"/>
  <c r="G102" i="2" l="1"/>
  <c r="H102" i="2" s="1"/>
  <c r="J102" i="2" s="1"/>
  <c r="D103" i="2" s="1"/>
  <c r="I103" i="2" l="1"/>
  <c r="K103" i="2" s="1"/>
  <c r="F103" i="2"/>
  <c r="G103" i="2" l="1"/>
  <c r="H103" i="2" s="1"/>
  <c r="J103" i="2" s="1"/>
  <c r="D104" i="2" s="1"/>
  <c r="I104" i="2" l="1"/>
  <c r="K104" i="2" s="1"/>
  <c r="F104" i="2"/>
  <c r="G104" i="2" l="1"/>
  <c r="H104" i="2" s="1"/>
  <c r="J104" i="2" s="1"/>
  <c r="D105" i="2" s="1"/>
  <c r="I105" i="2" l="1"/>
  <c r="K105" i="2" s="1"/>
  <c r="F105" i="2"/>
  <c r="G105" i="2" l="1"/>
  <c r="H105" i="2" s="1"/>
  <c r="J105" i="2" s="1"/>
  <c r="D106" i="2" s="1"/>
  <c r="I106" i="2" l="1"/>
  <c r="K106" i="2" s="1"/>
  <c r="F106" i="2"/>
  <c r="G106" i="2" l="1"/>
  <c r="H106" i="2" s="1"/>
  <c r="J106" i="2" s="1"/>
  <c r="D107" i="2" s="1"/>
  <c r="I107" i="2" l="1"/>
  <c r="K107" i="2" s="1"/>
  <c r="F107" i="2"/>
  <c r="G107" i="2" l="1"/>
  <c r="H107" i="2" s="1"/>
  <c r="J107" i="2" s="1"/>
  <c r="D108" i="2" s="1"/>
  <c r="I108" i="2" l="1"/>
  <c r="K108" i="2" s="1"/>
  <c r="F108" i="2"/>
  <c r="G108" i="2" l="1"/>
  <c r="H108" i="2" s="1"/>
  <c r="J108" i="2" s="1"/>
  <c r="D109" i="2" s="1"/>
  <c r="I109" i="2" l="1"/>
  <c r="K109" i="2" s="1"/>
  <c r="F109" i="2"/>
  <c r="G109" i="2" l="1"/>
  <c r="H109" i="2" s="1"/>
  <c r="J109" i="2" s="1"/>
  <c r="D110" i="2" s="1"/>
  <c r="I110" i="2" l="1"/>
  <c r="K110" i="2" s="1"/>
  <c r="F110" i="2"/>
  <c r="G110" i="2" l="1"/>
  <c r="H110" i="2" s="1"/>
  <c r="J110" i="2" s="1"/>
  <c r="D111" i="2" s="1"/>
  <c r="F111" i="2" l="1"/>
  <c r="I111" i="2"/>
  <c r="K111" i="2" s="1"/>
  <c r="G111" i="2" l="1"/>
  <c r="H111" i="2" s="1"/>
  <c r="J111" i="2" s="1"/>
  <c r="D112" i="2" s="1"/>
  <c r="I112" i="2" l="1"/>
  <c r="K112" i="2" s="1"/>
  <c r="F112" i="2"/>
  <c r="G112" i="2" l="1"/>
  <c r="H112" i="2" s="1"/>
  <c r="J112" i="2" s="1"/>
  <c r="D113" i="2" s="1"/>
  <c r="F113" i="2" l="1"/>
  <c r="I113" i="2"/>
  <c r="K113" i="2" s="1"/>
  <c r="G113" i="2" l="1"/>
  <c r="H113" i="2" s="1"/>
  <c r="J113" i="2" s="1"/>
  <c r="D114" i="2" s="1"/>
  <c r="I114" i="2" l="1"/>
  <c r="K114" i="2" s="1"/>
  <c r="F114" i="2"/>
  <c r="G114" i="2" l="1"/>
  <c r="H114" i="2" s="1"/>
  <c r="J114" i="2" s="1"/>
  <c r="D115" i="2" s="1"/>
  <c r="I115" i="2" l="1"/>
  <c r="K115" i="2" s="1"/>
  <c r="F115" i="2"/>
  <c r="G115" i="2" l="1"/>
  <c r="H115" i="2" s="1"/>
  <c r="J115" i="2" s="1"/>
  <c r="D116" i="2" s="1"/>
  <c r="I116" i="2" l="1"/>
  <c r="K116" i="2" s="1"/>
  <c r="F116" i="2"/>
  <c r="G116" i="2" l="1"/>
  <c r="H116" i="2" s="1"/>
  <c r="J116" i="2" s="1"/>
  <c r="D117" i="2" s="1"/>
  <c r="I117" i="2" l="1"/>
  <c r="K117" i="2" s="1"/>
  <c r="F117" i="2"/>
  <c r="G117" i="2" l="1"/>
  <c r="H117" i="2" s="1"/>
  <c r="J117" i="2" s="1"/>
  <c r="D118" i="2" s="1"/>
  <c r="I118" i="2" l="1"/>
  <c r="K118" i="2" s="1"/>
  <c r="F118" i="2"/>
  <c r="G118" i="2" l="1"/>
  <c r="H118" i="2" s="1"/>
  <c r="J118" i="2" s="1"/>
  <c r="D119" i="2" s="1"/>
  <c r="F119" i="2" l="1"/>
  <c r="I119" i="2"/>
  <c r="K119" i="2" s="1"/>
  <c r="G119" i="2" l="1"/>
  <c r="H119" i="2" s="1"/>
  <c r="J119" i="2" s="1"/>
  <c r="D120" i="2" s="1"/>
  <c r="I120" i="2" l="1"/>
  <c r="K120" i="2" s="1"/>
  <c r="F120" i="2"/>
  <c r="G120" i="2" l="1"/>
  <c r="H120" i="2" s="1"/>
  <c r="J120" i="2" s="1"/>
  <c r="D121" i="2" s="1"/>
  <c r="I121" i="2" l="1"/>
  <c r="K121" i="2" s="1"/>
  <c r="F121" i="2"/>
  <c r="G121" i="2" l="1"/>
  <c r="H121" i="2" s="1"/>
  <c r="J121" i="2" s="1"/>
  <c r="D122" i="2" s="1"/>
  <c r="I122" i="2" l="1"/>
  <c r="K122" i="2" s="1"/>
  <c r="F122" i="2"/>
  <c r="G122" i="2" l="1"/>
  <c r="H122" i="2" s="1"/>
  <c r="J122" i="2" s="1"/>
  <c r="D123" i="2" s="1"/>
  <c r="F123" i="2" l="1"/>
  <c r="I123" i="2"/>
  <c r="K123" i="2" s="1"/>
  <c r="G123" i="2" l="1"/>
  <c r="H123" i="2" s="1"/>
  <c r="J123" i="2" s="1"/>
  <c r="D124" i="2" s="1"/>
  <c r="I124" i="2" l="1"/>
  <c r="K124" i="2" s="1"/>
  <c r="F124" i="2"/>
  <c r="G124" i="2" l="1"/>
  <c r="H124" i="2" s="1"/>
  <c r="J124" i="2" s="1"/>
  <c r="D125" i="2" s="1"/>
  <c r="I125" i="2" l="1"/>
  <c r="K125" i="2" s="1"/>
  <c r="F125" i="2"/>
  <c r="G125" i="2" l="1"/>
  <c r="H125" i="2" s="1"/>
  <c r="J125" i="2" s="1"/>
  <c r="D126" i="2" s="1"/>
  <c r="F126" i="2" l="1"/>
  <c r="I126" i="2"/>
  <c r="K126" i="2" s="1"/>
  <c r="G126" i="2" l="1"/>
  <c r="H126" i="2" s="1"/>
  <c r="J126" i="2" s="1"/>
  <c r="D127" i="2" s="1"/>
  <c r="I127" i="2" l="1"/>
  <c r="K127" i="2" s="1"/>
  <c r="F127" i="2"/>
  <c r="G127" i="2" l="1"/>
  <c r="H127" i="2" s="1"/>
  <c r="J127" i="2" s="1"/>
  <c r="D128" i="2" s="1"/>
  <c r="I128" i="2" l="1"/>
  <c r="K128" i="2" s="1"/>
  <c r="F128" i="2"/>
  <c r="G128" i="2" l="1"/>
  <c r="H128" i="2" s="1"/>
  <c r="J128" i="2" s="1"/>
  <c r="D129" i="2" s="1"/>
  <c r="I129" i="2" l="1"/>
  <c r="K129" i="2" s="1"/>
  <c r="F129" i="2"/>
  <c r="G129" i="2" l="1"/>
  <c r="H129" i="2" s="1"/>
  <c r="J129" i="2" s="1"/>
  <c r="D130" i="2" s="1"/>
  <c r="I130" i="2" l="1"/>
  <c r="K130" i="2" s="1"/>
  <c r="F130" i="2"/>
  <c r="G130" i="2" l="1"/>
  <c r="H130" i="2" s="1"/>
  <c r="J130" i="2" s="1"/>
  <c r="D131" i="2" s="1"/>
  <c r="I131" i="2" l="1"/>
  <c r="F131" i="2"/>
  <c r="K131" i="2" l="1"/>
  <c r="G131" i="2"/>
  <c r="H131" i="2" l="1"/>
  <c r="J131" i="2" s="1"/>
  <c r="D132" i="2" s="1"/>
  <c r="I132" i="2" l="1"/>
  <c r="F132" i="2"/>
  <c r="K132" i="2" l="1"/>
  <c r="G132" i="2"/>
  <c r="H132" i="2" l="1"/>
  <c r="J132" i="2" s="1"/>
  <c r="D133" i="2" s="1"/>
  <c r="F133" i="2" l="1"/>
  <c r="I133" i="2"/>
  <c r="G133" i="2" l="1"/>
  <c r="K133" i="2"/>
  <c r="H133" i="2" l="1"/>
  <c r="J133" i="2" s="1"/>
  <c r="D134" i="2" s="1"/>
  <c r="I134" i="2" l="1"/>
  <c r="F134" i="2"/>
  <c r="K134" i="2" l="1"/>
  <c r="G134" i="2"/>
  <c r="H134" i="2" l="1"/>
  <c r="J134" i="2" s="1"/>
  <c r="D135" i="2" s="1"/>
  <c r="F135" i="2" l="1"/>
  <c r="I135" i="2"/>
  <c r="G135" i="2" l="1"/>
  <c r="K135" i="2"/>
  <c r="H135" i="2" l="1"/>
  <c r="J135" i="2" s="1"/>
  <c r="D136" i="2" s="1"/>
  <c r="I136" i="2" l="1"/>
  <c r="F136" i="2"/>
  <c r="K136" i="2" l="1"/>
  <c r="G136" i="2"/>
  <c r="H136" i="2" s="1"/>
  <c r="J136" i="2" s="1"/>
  <c r="D137" i="2" s="1"/>
  <c r="I137" i="2" l="1"/>
  <c r="K137" i="2" s="1"/>
  <c r="F137" i="2"/>
  <c r="G137" i="2" l="1"/>
  <c r="H137" i="2" s="1"/>
  <c r="J137" i="2" s="1"/>
  <c r="D138" i="2" s="1"/>
  <c r="I138" i="2" l="1"/>
  <c r="K138" i="2" s="1"/>
  <c r="F138" i="2"/>
  <c r="G138" i="2" l="1"/>
  <c r="H138" i="2" s="1"/>
  <c r="J138" i="2" s="1"/>
  <c r="D139" i="2" s="1"/>
  <c r="I139" i="2" l="1"/>
  <c r="K139" i="2" s="1"/>
  <c r="F139" i="2"/>
  <c r="G139" i="2" l="1"/>
  <c r="H139" i="2" s="1"/>
  <c r="J139" i="2" s="1"/>
  <c r="D140" i="2" s="1"/>
  <c r="F140" i="2" l="1"/>
  <c r="I140" i="2"/>
  <c r="K140" i="2" s="1"/>
  <c r="G140" i="2" l="1"/>
  <c r="H140" i="2" s="1"/>
  <c r="J140" i="2" s="1"/>
  <c r="D141" i="2" s="1"/>
  <c r="F141" i="2" l="1"/>
  <c r="I141" i="2"/>
  <c r="K141" i="2" s="1"/>
  <c r="G141" i="2" l="1"/>
  <c r="H141" i="2" s="1"/>
  <c r="J141" i="2" s="1"/>
  <c r="D142" i="2" s="1"/>
  <c r="I142" i="2" l="1"/>
  <c r="K142" i="2" s="1"/>
  <c r="F142" i="2"/>
  <c r="G142" i="2" l="1"/>
  <c r="H142" i="2" s="1"/>
  <c r="J142" i="2" s="1"/>
  <c r="D143" i="2" s="1"/>
  <c r="I143" i="2" l="1"/>
  <c r="K143" i="2" s="1"/>
  <c r="F143" i="2"/>
  <c r="G143" i="2" l="1"/>
  <c r="H143" i="2" s="1"/>
  <c r="J143" i="2" s="1"/>
  <c r="D144" i="2" s="1"/>
  <c r="I144" i="2" l="1"/>
  <c r="K144" i="2" s="1"/>
  <c r="F144" i="2"/>
  <c r="G144" i="2" l="1"/>
  <c r="H144" i="2" s="1"/>
  <c r="J144" i="2" s="1"/>
  <c r="D145" i="2" s="1"/>
  <c r="I145" i="2" l="1"/>
  <c r="K145" i="2" s="1"/>
  <c r="F145" i="2"/>
  <c r="G145" i="2" l="1"/>
  <c r="H145" i="2" s="1"/>
  <c r="J145" i="2" s="1"/>
  <c r="D146" i="2" s="1"/>
  <c r="I146" i="2" l="1"/>
  <c r="K146" i="2" s="1"/>
  <c r="F146" i="2"/>
  <c r="G146" i="2" l="1"/>
  <c r="H146" i="2" s="1"/>
  <c r="J146" i="2" s="1"/>
  <c r="D147" i="2" s="1"/>
  <c r="F147" i="2" l="1"/>
  <c r="I147" i="2"/>
  <c r="K147" i="2" s="1"/>
  <c r="G147" i="2" l="1"/>
  <c r="H147" i="2" s="1"/>
  <c r="J147" i="2" s="1"/>
  <c r="D148" i="2" s="1"/>
  <c r="F148" i="2" l="1"/>
  <c r="I148" i="2"/>
  <c r="K148" i="2" s="1"/>
  <c r="G148" i="2" l="1"/>
  <c r="H148" i="2" s="1"/>
  <c r="J148" i="2" s="1"/>
  <c r="D149" i="2" s="1"/>
  <c r="I149" i="2" l="1"/>
  <c r="K149" i="2" s="1"/>
  <c r="F149" i="2"/>
  <c r="G149" i="2" l="1"/>
  <c r="H149" i="2" s="1"/>
  <c r="J149" i="2" s="1"/>
  <c r="D150" i="2" s="1"/>
  <c r="I150" i="2" l="1"/>
  <c r="K150" i="2" s="1"/>
  <c r="F150" i="2"/>
  <c r="G150" i="2" l="1"/>
  <c r="H150" i="2" s="1"/>
  <c r="J150" i="2" s="1"/>
  <c r="D151" i="2" s="1"/>
  <c r="I151" i="2" l="1"/>
  <c r="K151" i="2" s="1"/>
  <c r="F151" i="2"/>
  <c r="G151" i="2" l="1"/>
  <c r="H151" i="2" s="1"/>
  <c r="J151" i="2" s="1"/>
  <c r="D152" i="2" s="1"/>
  <c r="I152" i="2" l="1"/>
  <c r="K152" i="2" s="1"/>
  <c r="F152" i="2"/>
  <c r="G152" i="2" l="1"/>
  <c r="H152" i="2" s="1"/>
  <c r="J152" i="2" s="1"/>
  <c r="D153" i="2" s="1"/>
  <c r="F153" i="2" l="1"/>
  <c r="I153" i="2"/>
  <c r="K153" i="2" s="1"/>
  <c r="G153" i="2" l="1"/>
  <c r="H153" i="2" s="1"/>
  <c r="J153" i="2" s="1"/>
  <c r="D154" i="2" s="1"/>
  <c r="I154" i="2" l="1"/>
  <c r="K154" i="2" s="1"/>
  <c r="F154" i="2"/>
  <c r="G154" i="2" l="1"/>
  <c r="H154" i="2" s="1"/>
  <c r="J154" i="2" s="1"/>
  <c r="D155" i="2" s="1"/>
  <c r="I155" i="2" l="1"/>
  <c r="K155" i="2" s="1"/>
  <c r="F155" i="2"/>
  <c r="G155" i="2" l="1"/>
  <c r="H155" i="2" s="1"/>
  <c r="J155" i="2" s="1"/>
  <c r="D156" i="2" s="1"/>
  <c r="F156" i="2" l="1"/>
  <c r="I156" i="2"/>
  <c r="K156" i="2" s="1"/>
  <c r="G156" i="2" l="1"/>
  <c r="H156" i="2" s="1"/>
  <c r="J156" i="2" s="1"/>
  <c r="D157" i="2" s="1"/>
  <c r="I157" i="2" l="1"/>
  <c r="K157" i="2" s="1"/>
  <c r="F157" i="2"/>
  <c r="G157" i="2" l="1"/>
  <c r="H157" i="2" s="1"/>
  <c r="J157" i="2" s="1"/>
  <c r="D158" i="2" s="1"/>
  <c r="I158" i="2" l="1"/>
  <c r="K158" i="2" s="1"/>
  <c r="F158" i="2"/>
  <c r="G158" i="2" l="1"/>
  <c r="H158" i="2" s="1"/>
  <c r="J158" i="2" s="1"/>
  <c r="D159" i="2" s="1"/>
  <c r="I159" i="2" l="1"/>
  <c r="K159" i="2" s="1"/>
  <c r="F159" i="2"/>
  <c r="G159" i="2" l="1"/>
  <c r="H159" i="2" s="1"/>
  <c r="J159" i="2" s="1"/>
  <c r="D160" i="2" s="1"/>
  <c r="I160" i="2" l="1"/>
  <c r="K160" i="2" s="1"/>
  <c r="F160" i="2"/>
  <c r="G160" i="2" l="1"/>
  <c r="H160" i="2" s="1"/>
  <c r="J160" i="2" s="1"/>
  <c r="D161" i="2" s="1"/>
  <c r="I161" i="2" l="1"/>
  <c r="K161" i="2" s="1"/>
  <c r="F161" i="2"/>
  <c r="G161" i="2" l="1"/>
  <c r="H161" i="2" s="1"/>
  <c r="J161" i="2" s="1"/>
  <c r="D162" i="2" s="1"/>
  <c r="F162" i="2" l="1"/>
  <c r="I162" i="2"/>
  <c r="K162" i="2" s="1"/>
  <c r="G162" i="2" l="1"/>
  <c r="H162" i="2" s="1"/>
  <c r="J162" i="2" s="1"/>
  <c r="D163" i="2" s="1"/>
  <c r="I163" i="2" l="1"/>
  <c r="K163" i="2" s="1"/>
  <c r="F163" i="2"/>
  <c r="G163" i="2" l="1"/>
  <c r="H163" i="2" s="1"/>
  <c r="J163" i="2" s="1"/>
  <c r="D164" i="2" s="1"/>
  <c r="I164" i="2" l="1"/>
  <c r="K164" i="2" s="1"/>
  <c r="F164" i="2"/>
  <c r="G164" i="2" l="1"/>
  <c r="H164" i="2" s="1"/>
  <c r="J164" i="2" s="1"/>
  <c r="D165" i="2" s="1"/>
  <c r="F165" i="2" l="1"/>
  <c r="I165" i="2"/>
  <c r="K165" i="2" s="1"/>
  <c r="G165" i="2" l="1"/>
  <c r="H165" i="2" s="1"/>
  <c r="J165" i="2" s="1"/>
  <c r="D166" i="2" s="1"/>
  <c r="I166" i="2" l="1"/>
  <c r="K166" i="2" s="1"/>
  <c r="F166" i="2"/>
  <c r="G166" i="2" l="1"/>
  <c r="H166" i="2" s="1"/>
  <c r="J166" i="2" s="1"/>
  <c r="D167" i="2" s="1"/>
  <c r="F167" i="2" l="1"/>
  <c r="I167" i="2"/>
  <c r="K167" i="2" s="1"/>
  <c r="G167" i="2" l="1"/>
  <c r="H167" i="2" s="1"/>
  <c r="J167" i="2" s="1"/>
  <c r="D168" i="2" s="1"/>
  <c r="F168" i="2" l="1"/>
  <c r="I168" i="2"/>
  <c r="K168" i="2" s="1"/>
  <c r="G168" i="2" l="1"/>
  <c r="H168" i="2" s="1"/>
  <c r="J168" i="2" s="1"/>
  <c r="D169" i="2" s="1"/>
  <c r="I169" i="2" l="1"/>
  <c r="K169" i="2" s="1"/>
  <c r="F169" i="2"/>
  <c r="G169" i="2" l="1"/>
  <c r="H169" i="2" s="1"/>
  <c r="J169" i="2" s="1"/>
  <c r="D170" i="2" s="1"/>
  <c r="I170" i="2" l="1"/>
  <c r="K170" i="2" s="1"/>
  <c r="F170" i="2"/>
  <c r="G170" i="2" l="1"/>
  <c r="H170" i="2" s="1"/>
  <c r="J170" i="2" s="1"/>
  <c r="D171" i="2" s="1"/>
  <c r="I171" i="2" l="1"/>
  <c r="K171" i="2" s="1"/>
  <c r="F171" i="2"/>
  <c r="G171" i="2" l="1"/>
  <c r="H171" i="2" s="1"/>
  <c r="J171" i="2" s="1"/>
  <c r="D172" i="2" s="1"/>
  <c r="I172" i="2" l="1"/>
  <c r="K172" i="2" s="1"/>
  <c r="F172" i="2"/>
  <c r="G172" i="2" l="1"/>
  <c r="H172" i="2" s="1"/>
  <c r="J172" i="2" s="1"/>
  <c r="D173" i="2" s="1"/>
  <c r="I173" i="2" l="1"/>
  <c r="K173" i="2" s="1"/>
  <c r="F173" i="2"/>
  <c r="G173" i="2" l="1"/>
  <c r="H173" i="2" s="1"/>
  <c r="J173" i="2" s="1"/>
  <c r="D174" i="2" s="1"/>
  <c r="I174" i="2" l="1"/>
  <c r="K174" i="2" s="1"/>
  <c r="F174" i="2"/>
  <c r="G174" i="2" l="1"/>
  <c r="H174" i="2" s="1"/>
  <c r="J174" i="2" s="1"/>
  <c r="D175" i="2" s="1"/>
  <c r="I175" i="2" l="1"/>
  <c r="K175" i="2" s="1"/>
  <c r="F175" i="2"/>
  <c r="G175" i="2" l="1"/>
  <c r="H175" i="2" s="1"/>
  <c r="J175" i="2" s="1"/>
  <c r="D176" i="2" s="1"/>
  <c r="I176" i="2" l="1"/>
  <c r="K176" i="2" s="1"/>
  <c r="F176" i="2"/>
  <c r="G176" i="2" l="1"/>
  <c r="H176" i="2" s="1"/>
  <c r="J176" i="2" s="1"/>
  <c r="D177" i="2" s="1"/>
  <c r="F177" i="2" l="1"/>
  <c r="I177" i="2"/>
  <c r="K177" i="2" s="1"/>
  <c r="G177" i="2" l="1"/>
  <c r="H177" i="2" s="1"/>
  <c r="J177" i="2" s="1"/>
  <c r="D178" i="2" s="1"/>
  <c r="I178" i="2" l="1"/>
  <c r="K178" i="2" s="1"/>
  <c r="F178" i="2"/>
  <c r="G178" i="2" l="1"/>
  <c r="H178" i="2" s="1"/>
  <c r="J178" i="2" s="1"/>
  <c r="D179" i="2" s="1"/>
  <c r="F179" i="2" l="1"/>
  <c r="I179" i="2"/>
  <c r="K179" i="2" s="1"/>
  <c r="G179" i="2" l="1"/>
  <c r="H179" i="2" s="1"/>
  <c r="J179" i="2" s="1"/>
  <c r="D180" i="2" s="1"/>
  <c r="I180" i="2" l="1"/>
  <c r="K180" i="2" s="1"/>
  <c r="F180" i="2"/>
  <c r="G180" i="2" l="1"/>
  <c r="H180" i="2" s="1"/>
  <c r="J180" i="2" s="1"/>
  <c r="D181" i="2" s="1"/>
  <c r="I181" i="2" l="1"/>
  <c r="K181" i="2" s="1"/>
  <c r="F181" i="2"/>
  <c r="G181" i="2" l="1"/>
  <c r="H181" i="2" s="1"/>
  <c r="J181" i="2" s="1"/>
  <c r="D182" i="2" s="1"/>
  <c r="F182" i="2" l="1"/>
  <c r="I182" i="2"/>
  <c r="K182" i="2" s="1"/>
  <c r="G182" i="2" l="1"/>
  <c r="H182" i="2" s="1"/>
  <c r="J182" i="2" s="1"/>
  <c r="D183" i="2" s="1"/>
  <c r="F183" i="2" l="1"/>
  <c r="I183" i="2"/>
  <c r="K183" i="2" s="1"/>
  <c r="G183" i="2" l="1"/>
  <c r="H183" i="2" s="1"/>
  <c r="J183" i="2" s="1"/>
  <c r="D184" i="2" s="1"/>
  <c r="I184" i="2" l="1"/>
  <c r="K184" i="2" s="1"/>
  <c r="F184" i="2"/>
  <c r="G184" i="2" l="1"/>
  <c r="H184" i="2" s="1"/>
  <c r="J184" i="2" s="1"/>
  <c r="D185" i="2" s="1"/>
  <c r="I185" i="2" l="1"/>
  <c r="K185" i="2" s="1"/>
  <c r="F185" i="2"/>
  <c r="G185" i="2" l="1"/>
  <c r="H185" i="2" s="1"/>
  <c r="J185" i="2" s="1"/>
  <c r="D186" i="2" s="1"/>
  <c r="I186" i="2" l="1"/>
  <c r="K186" i="2" s="1"/>
  <c r="F186" i="2"/>
  <c r="G186" i="2" l="1"/>
  <c r="H186" i="2" s="1"/>
  <c r="J186" i="2" s="1"/>
  <c r="D187" i="2" s="1"/>
  <c r="I187" i="2" l="1"/>
  <c r="K187" i="2" s="1"/>
  <c r="F187" i="2"/>
  <c r="G187" i="2" l="1"/>
  <c r="H187" i="2" s="1"/>
  <c r="J187" i="2" s="1"/>
  <c r="D188" i="2" s="1"/>
  <c r="I188" i="2" l="1"/>
  <c r="K188" i="2" s="1"/>
  <c r="F188" i="2"/>
  <c r="G188" i="2" l="1"/>
  <c r="H188" i="2" s="1"/>
  <c r="J188" i="2" s="1"/>
  <c r="D189" i="2" s="1"/>
  <c r="I189" i="2" l="1"/>
  <c r="K189" i="2" s="1"/>
  <c r="F189" i="2"/>
  <c r="G189" i="2" l="1"/>
  <c r="H189" i="2" s="1"/>
  <c r="J189" i="2" s="1"/>
  <c r="D190" i="2" s="1"/>
  <c r="F190" i="2" l="1"/>
  <c r="I190" i="2"/>
  <c r="K190" i="2" s="1"/>
  <c r="G190" i="2" l="1"/>
  <c r="H190" i="2" s="1"/>
  <c r="J190" i="2" s="1"/>
  <c r="D191" i="2" s="1"/>
  <c r="F191" i="2" l="1"/>
  <c r="I191" i="2"/>
  <c r="K191" i="2" s="1"/>
  <c r="G191" i="2" l="1"/>
  <c r="H191" i="2" s="1"/>
  <c r="J191" i="2" s="1"/>
  <c r="D192" i="2" s="1"/>
  <c r="I192" i="2" l="1"/>
  <c r="K192" i="2" s="1"/>
  <c r="F192" i="2"/>
  <c r="G192" i="2" l="1"/>
  <c r="H192" i="2" s="1"/>
  <c r="J192" i="2" s="1"/>
  <c r="D193" i="2" s="1"/>
  <c r="I193" i="2" l="1"/>
  <c r="K193" i="2" s="1"/>
  <c r="F193" i="2"/>
  <c r="G193" i="2" l="1"/>
  <c r="H193" i="2" s="1"/>
  <c r="J193" i="2" s="1"/>
  <c r="D194" i="2" s="1"/>
  <c r="F194" i="2" l="1"/>
  <c r="I194" i="2"/>
  <c r="K194" i="2" s="1"/>
  <c r="G194" i="2" l="1"/>
  <c r="H194" i="2" s="1"/>
  <c r="J194" i="2" s="1"/>
  <c r="D195" i="2" s="1"/>
  <c r="F195" i="2" l="1"/>
  <c r="I195" i="2"/>
  <c r="K195" i="2" s="1"/>
  <c r="G195" i="2" l="1"/>
  <c r="H195" i="2" s="1"/>
  <c r="J195" i="2" s="1"/>
  <c r="D196" i="2" s="1"/>
  <c r="I196" i="2" l="1"/>
  <c r="K196" i="2" s="1"/>
  <c r="F196" i="2"/>
  <c r="G196" i="2" l="1"/>
  <c r="H196" i="2" s="1"/>
  <c r="J196" i="2" s="1"/>
  <c r="D197" i="2" s="1"/>
  <c r="I197" i="2" l="1"/>
  <c r="K197" i="2" s="1"/>
  <c r="F197" i="2"/>
  <c r="G197" i="2" l="1"/>
  <c r="H197" i="2" s="1"/>
  <c r="J197" i="2" s="1"/>
  <c r="D198" i="2" s="1"/>
  <c r="I198" i="2" l="1"/>
  <c r="K198" i="2" s="1"/>
  <c r="F198" i="2"/>
  <c r="G198" i="2" l="1"/>
  <c r="H198" i="2" s="1"/>
  <c r="J198" i="2" s="1"/>
  <c r="D199" i="2" s="1"/>
  <c r="F199" i="2" l="1"/>
  <c r="I199" i="2"/>
  <c r="K199" i="2" s="1"/>
  <c r="G199" i="2" l="1"/>
  <c r="H199" i="2" s="1"/>
  <c r="J199" i="2" s="1"/>
  <c r="D200" i="2" s="1"/>
  <c r="I200" i="2" l="1"/>
  <c r="K200" i="2" s="1"/>
  <c r="F200" i="2"/>
  <c r="G200" i="2" l="1"/>
  <c r="H200" i="2" s="1"/>
  <c r="J200" i="2" s="1"/>
  <c r="D201" i="2" s="1"/>
  <c r="F201" i="2" l="1"/>
  <c r="I201" i="2"/>
  <c r="K201" i="2" s="1"/>
  <c r="G201" i="2" l="1"/>
  <c r="H201" i="2" s="1"/>
  <c r="J201" i="2" s="1"/>
  <c r="D202" i="2" s="1"/>
  <c r="F202" i="2" l="1"/>
  <c r="I202" i="2"/>
  <c r="K202" i="2" s="1"/>
  <c r="G202" i="2" l="1"/>
  <c r="H202" i="2" s="1"/>
  <c r="J202" i="2" s="1"/>
  <c r="D203" i="2" s="1"/>
  <c r="I203" i="2" l="1"/>
  <c r="K203" i="2" s="1"/>
  <c r="F203" i="2"/>
  <c r="G203" i="2" l="1"/>
  <c r="H203" i="2" s="1"/>
  <c r="J203" i="2" s="1"/>
  <c r="D204" i="2" s="1"/>
  <c r="I204" i="2" l="1"/>
  <c r="K204" i="2" s="1"/>
  <c r="F204" i="2"/>
  <c r="G204" i="2" l="1"/>
  <c r="H204" i="2" s="1"/>
  <c r="J204" i="2" s="1"/>
  <c r="D205" i="2" s="1"/>
  <c r="I205" i="2" l="1"/>
  <c r="K205" i="2" s="1"/>
  <c r="F205" i="2"/>
  <c r="G205" i="2" l="1"/>
  <c r="H205" i="2" s="1"/>
  <c r="J205" i="2" s="1"/>
  <c r="D206" i="2" s="1"/>
  <c r="I206" i="2" l="1"/>
  <c r="K206" i="2" s="1"/>
  <c r="F206" i="2"/>
  <c r="G206" i="2" l="1"/>
  <c r="H206" i="2" s="1"/>
  <c r="J206" i="2" s="1"/>
  <c r="D207" i="2" s="1"/>
  <c r="I207" i="2" l="1"/>
  <c r="K207" i="2" s="1"/>
  <c r="F207" i="2"/>
  <c r="G207" i="2" l="1"/>
  <c r="H207" i="2" s="1"/>
  <c r="J207" i="2" s="1"/>
  <c r="D208" i="2" s="1"/>
  <c r="I208" i="2" l="1"/>
  <c r="K208" i="2" s="1"/>
  <c r="F208" i="2"/>
  <c r="G208" i="2" l="1"/>
  <c r="H208" i="2" s="1"/>
  <c r="J208" i="2" s="1"/>
  <c r="D209" i="2" s="1"/>
  <c r="F209" i="2" l="1"/>
  <c r="I209" i="2"/>
  <c r="K209" i="2" s="1"/>
  <c r="G209" i="2" l="1"/>
  <c r="H209" i="2" s="1"/>
  <c r="J209" i="2" s="1"/>
  <c r="D210" i="2" s="1"/>
  <c r="F210" i="2" l="1"/>
  <c r="I210" i="2"/>
  <c r="K210" i="2" s="1"/>
  <c r="G210" i="2" l="1"/>
  <c r="H210" i="2" s="1"/>
  <c r="J210" i="2" s="1"/>
  <c r="D211" i="2" s="1"/>
  <c r="I211" i="2" l="1"/>
  <c r="K211" i="2" s="1"/>
  <c r="F211" i="2"/>
  <c r="G211" i="2" l="1"/>
  <c r="H211" i="2" s="1"/>
  <c r="J211" i="2" s="1"/>
  <c r="D212" i="2" s="1"/>
  <c r="I212" i="2" l="1"/>
  <c r="K212" i="2" s="1"/>
  <c r="F212" i="2"/>
  <c r="G212" i="2" l="1"/>
  <c r="H212" i="2" s="1"/>
  <c r="J212" i="2" s="1"/>
  <c r="D213" i="2" s="1"/>
  <c r="I213" i="2" l="1"/>
  <c r="K213" i="2" s="1"/>
  <c r="F213" i="2"/>
  <c r="G213" i="2" l="1"/>
  <c r="H213" i="2" s="1"/>
  <c r="J213" i="2" s="1"/>
  <c r="D214" i="2" s="1"/>
  <c r="I214" i="2" l="1"/>
  <c r="K214" i="2" s="1"/>
  <c r="F214" i="2"/>
  <c r="G214" i="2" l="1"/>
  <c r="H214" i="2" s="1"/>
  <c r="J214" i="2" s="1"/>
  <c r="D215" i="2" s="1"/>
  <c r="I215" i="2" l="1"/>
  <c r="K215" i="2" s="1"/>
  <c r="F215" i="2"/>
  <c r="G215" i="2" l="1"/>
  <c r="H215" i="2" s="1"/>
  <c r="J215" i="2" s="1"/>
  <c r="D216" i="2" s="1"/>
  <c r="F216" i="2" l="1"/>
  <c r="I216" i="2"/>
  <c r="K216" i="2" s="1"/>
  <c r="G216" i="2" l="1"/>
  <c r="H216" i="2" s="1"/>
  <c r="J216" i="2" s="1"/>
  <c r="D217" i="2" s="1"/>
  <c r="I217" i="2" l="1"/>
  <c r="K217" i="2" s="1"/>
  <c r="F217" i="2"/>
  <c r="G217" i="2" l="1"/>
  <c r="H217" i="2" s="1"/>
  <c r="J217" i="2" s="1"/>
  <c r="D218" i="2" s="1"/>
  <c r="I218" i="2" l="1"/>
  <c r="K218" i="2" s="1"/>
  <c r="F218" i="2"/>
  <c r="G218" i="2" l="1"/>
  <c r="H218" i="2" s="1"/>
  <c r="J218" i="2" s="1"/>
  <c r="D219" i="2" s="1"/>
  <c r="I219" i="2" l="1"/>
  <c r="K219" i="2" s="1"/>
  <c r="F219" i="2"/>
  <c r="G219" i="2" l="1"/>
  <c r="H219" i="2" s="1"/>
  <c r="J219" i="2" s="1"/>
  <c r="D220" i="2" s="1"/>
  <c r="I220" i="2" l="1"/>
  <c r="K220" i="2" s="1"/>
  <c r="F220" i="2"/>
  <c r="G220" i="2" l="1"/>
  <c r="H220" i="2" s="1"/>
  <c r="J220" i="2" s="1"/>
  <c r="D221" i="2" s="1"/>
  <c r="I221" i="2" l="1"/>
  <c r="K221" i="2" s="1"/>
  <c r="F221" i="2"/>
  <c r="G221" i="2" l="1"/>
  <c r="H221" i="2" s="1"/>
  <c r="J221" i="2" s="1"/>
  <c r="D222" i="2" s="1"/>
  <c r="I222" i="2" l="1"/>
  <c r="K222" i="2" s="1"/>
  <c r="F222" i="2"/>
  <c r="G222" i="2" l="1"/>
  <c r="H222" i="2" s="1"/>
  <c r="J222" i="2" s="1"/>
  <c r="D223" i="2" s="1"/>
  <c r="I223" i="2" l="1"/>
  <c r="K223" i="2" s="1"/>
  <c r="F223" i="2"/>
  <c r="G223" i="2" l="1"/>
  <c r="H223" i="2" s="1"/>
  <c r="J223" i="2" s="1"/>
  <c r="D224" i="2" s="1"/>
  <c r="I224" i="2" l="1"/>
  <c r="K224" i="2" s="1"/>
  <c r="F224" i="2"/>
  <c r="G224" i="2" l="1"/>
  <c r="H224" i="2" s="1"/>
  <c r="J224" i="2" s="1"/>
  <c r="D225" i="2" s="1"/>
  <c r="F225" i="2" l="1"/>
  <c r="I225" i="2"/>
  <c r="K225" i="2" s="1"/>
  <c r="G225" i="2" l="1"/>
  <c r="H225" i="2" s="1"/>
  <c r="J225" i="2" s="1"/>
  <c r="D226" i="2" s="1"/>
  <c r="F226" i="2" l="1"/>
  <c r="I226" i="2"/>
  <c r="K226" i="2" s="1"/>
  <c r="G226" i="2" l="1"/>
  <c r="H226" i="2" s="1"/>
  <c r="J226" i="2" s="1"/>
  <c r="D227" i="2" s="1"/>
  <c r="F227" i="2" l="1"/>
  <c r="I227" i="2"/>
  <c r="K227" i="2" s="1"/>
  <c r="G227" i="2" l="1"/>
  <c r="H227" i="2" s="1"/>
  <c r="J227" i="2" s="1"/>
  <c r="D228" i="2" s="1"/>
  <c r="I228" i="2" l="1"/>
  <c r="K228" i="2" s="1"/>
  <c r="F228" i="2"/>
  <c r="G228" i="2" l="1"/>
  <c r="H228" i="2" s="1"/>
  <c r="J228" i="2" s="1"/>
  <c r="D229" i="2" s="1"/>
  <c r="I229" i="2" l="1"/>
  <c r="K229" i="2" s="1"/>
  <c r="F229" i="2"/>
  <c r="G229" i="2" l="1"/>
  <c r="H229" i="2" s="1"/>
  <c r="J229" i="2" s="1"/>
  <c r="D230" i="2" s="1"/>
  <c r="F230" i="2" l="1"/>
  <c r="I230" i="2"/>
  <c r="K230" i="2" s="1"/>
  <c r="G230" i="2" l="1"/>
  <c r="H230" i="2" s="1"/>
  <c r="J230" i="2" s="1"/>
  <c r="D231" i="2" s="1"/>
  <c r="I231" i="2" l="1"/>
  <c r="K231" i="2" s="1"/>
  <c r="F231" i="2"/>
  <c r="G231" i="2" l="1"/>
  <c r="H231" i="2" s="1"/>
  <c r="J231" i="2" s="1"/>
  <c r="D232" i="2" s="1"/>
  <c r="I232" i="2" l="1"/>
  <c r="K232" i="2" s="1"/>
  <c r="F232" i="2"/>
  <c r="G232" i="2" l="1"/>
  <c r="H232" i="2" s="1"/>
  <c r="J232" i="2" s="1"/>
  <c r="D233" i="2" s="1"/>
  <c r="I233" i="2" l="1"/>
  <c r="K233" i="2" s="1"/>
  <c r="F233" i="2"/>
  <c r="G233" i="2" l="1"/>
  <c r="H233" i="2" s="1"/>
  <c r="J233" i="2" s="1"/>
  <c r="D234" i="2" s="1"/>
  <c r="I234" i="2" l="1"/>
  <c r="K234" i="2" s="1"/>
  <c r="F234" i="2"/>
  <c r="G234" i="2" l="1"/>
  <c r="H234" i="2" s="1"/>
  <c r="J234" i="2" s="1"/>
  <c r="D235" i="2" s="1"/>
  <c r="I235" i="2" l="1"/>
  <c r="K235" i="2" s="1"/>
  <c r="F235" i="2"/>
  <c r="G235" i="2" l="1"/>
  <c r="H235" i="2" s="1"/>
  <c r="J235" i="2" s="1"/>
  <c r="D236" i="2" s="1"/>
  <c r="I236" i="2" l="1"/>
  <c r="K236" i="2" s="1"/>
  <c r="F236" i="2"/>
  <c r="G236" i="2" l="1"/>
  <c r="H236" i="2" s="1"/>
  <c r="J236" i="2" s="1"/>
  <c r="D237" i="2" s="1"/>
  <c r="I237" i="2" l="1"/>
  <c r="K237" i="2" s="1"/>
  <c r="F237" i="2"/>
  <c r="G237" i="2" l="1"/>
  <c r="H237" i="2" s="1"/>
  <c r="J237" i="2" s="1"/>
  <c r="D238" i="2" s="1"/>
  <c r="I238" i="2" l="1"/>
  <c r="K238" i="2" s="1"/>
  <c r="F238" i="2"/>
  <c r="G238" i="2" l="1"/>
  <c r="H238" i="2" s="1"/>
  <c r="J238" i="2" s="1"/>
  <c r="D239" i="2" s="1"/>
  <c r="I239" i="2" l="1"/>
  <c r="K239" i="2" s="1"/>
  <c r="F239" i="2"/>
  <c r="G239" i="2" l="1"/>
  <c r="H239" i="2" s="1"/>
  <c r="J239" i="2" s="1"/>
  <c r="D240" i="2" s="1"/>
  <c r="F240" i="2" l="1"/>
  <c r="I240" i="2"/>
  <c r="K240" i="2" s="1"/>
  <c r="G240" i="2" l="1"/>
  <c r="H240" i="2" s="1"/>
  <c r="J240" i="2" s="1"/>
  <c r="D241" i="2" s="1"/>
  <c r="I241" i="2" l="1"/>
  <c r="K241" i="2" s="1"/>
  <c r="F241" i="2"/>
  <c r="G241" i="2" l="1"/>
  <c r="H241" i="2" s="1"/>
  <c r="J241" i="2" s="1"/>
  <c r="D242" i="2" s="1"/>
  <c r="F242" i="2" l="1"/>
  <c r="I242" i="2"/>
  <c r="K242" i="2" s="1"/>
  <c r="G242" i="2" l="1"/>
  <c r="H242" i="2" s="1"/>
  <c r="J242" i="2" s="1"/>
  <c r="D243" i="2" s="1"/>
  <c r="I243" i="2" l="1"/>
  <c r="K243" i="2" s="1"/>
  <c r="F243" i="2"/>
  <c r="G243" i="2" l="1"/>
  <c r="H243" i="2" s="1"/>
  <c r="J243" i="2" s="1"/>
  <c r="D244" i="2" s="1"/>
  <c r="I244" i="2" l="1"/>
  <c r="K244" i="2" s="1"/>
  <c r="F244" i="2"/>
  <c r="G244" i="2" l="1"/>
  <c r="H244" i="2" s="1"/>
  <c r="J244" i="2" s="1"/>
  <c r="D245" i="2" s="1"/>
  <c r="I245" i="2" l="1"/>
  <c r="K245" i="2" s="1"/>
  <c r="F245" i="2"/>
  <c r="G245" i="2" l="1"/>
  <c r="H245" i="2" s="1"/>
  <c r="J245" i="2" s="1"/>
  <c r="D246" i="2" s="1"/>
  <c r="I246" i="2" l="1"/>
  <c r="K246" i="2" s="1"/>
  <c r="F246" i="2"/>
  <c r="G246" i="2" l="1"/>
  <c r="H246" i="2" s="1"/>
  <c r="J246" i="2" s="1"/>
  <c r="D247" i="2" s="1"/>
  <c r="I247" i="2" l="1"/>
  <c r="K247" i="2" s="1"/>
  <c r="F247" i="2"/>
  <c r="G247" i="2" l="1"/>
  <c r="H247" i="2" s="1"/>
  <c r="J247" i="2" s="1"/>
  <c r="D248" i="2" s="1"/>
  <c r="F248" i="2" l="1"/>
  <c r="I248" i="2"/>
  <c r="K248" i="2" s="1"/>
  <c r="G248" i="2" l="1"/>
  <c r="H248" i="2" s="1"/>
  <c r="J248" i="2" s="1"/>
  <c r="D249" i="2" s="1"/>
  <c r="I249" i="2" l="1"/>
  <c r="K249" i="2" s="1"/>
  <c r="F249" i="2"/>
  <c r="G249" i="2" l="1"/>
  <c r="H249" i="2" s="1"/>
  <c r="J249" i="2" s="1"/>
  <c r="D250" i="2" s="1"/>
  <c r="I250" i="2" l="1"/>
  <c r="K250" i="2" s="1"/>
  <c r="F250" i="2"/>
  <c r="G250" i="2" l="1"/>
  <c r="H250" i="2" s="1"/>
  <c r="J250" i="2" s="1"/>
  <c r="D251" i="2" s="1"/>
  <c r="I251" i="2" l="1"/>
  <c r="K251" i="2" s="1"/>
  <c r="F251" i="2"/>
  <c r="G251" i="2" l="1"/>
  <c r="H251" i="2" s="1"/>
  <c r="J251" i="2" s="1"/>
  <c r="D252" i="2" s="1"/>
  <c r="F252" i="2" l="1"/>
  <c r="I252" i="2"/>
  <c r="K252" i="2" s="1"/>
  <c r="G252" i="2" l="1"/>
  <c r="H252" i="2" s="1"/>
  <c r="J252" i="2" s="1"/>
  <c r="D253" i="2" s="1"/>
  <c r="I253" i="2" l="1"/>
  <c r="K253" i="2" s="1"/>
  <c r="F253" i="2"/>
  <c r="G253" i="2" l="1"/>
  <c r="H253" i="2" s="1"/>
  <c r="J253" i="2" s="1"/>
  <c r="D254" i="2" s="1"/>
  <c r="I254" i="2" l="1"/>
  <c r="K254" i="2" s="1"/>
  <c r="F254" i="2"/>
  <c r="G254" i="2" l="1"/>
  <c r="H254" i="2" s="1"/>
  <c r="J254" i="2" s="1"/>
  <c r="D255" i="2" s="1"/>
  <c r="I255" i="2" l="1"/>
  <c r="K255" i="2" s="1"/>
  <c r="F255" i="2"/>
  <c r="G255" i="2" l="1"/>
  <c r="H255" i="2" s="1"/>
  <c r="J255" i="2" s="1"/>
  <c r="D256" i="2" s="1"/>
  <c r="F256" i="2" l="1"/>
  <c r="I256" i="2"/>
  <c r="K256" i="2" s="1"/>
  <c r="G256" i="2" l="1"/>
  <c r="H256" i="2" s="1"/>
  <c r="J256" i="2" s="1"/>
  <c r="D257" i="2" s="1"/>
  <c r="F257" i="2" l="1"/>
  <c r="I257" i="2"/>
  <c r="K257" i="2" s="1"/>
  <c r="G257" i="2" l="1"/>
  <c r="H257" i="2" s="1"/>
  <c r="J257" i="2" s="1"/>
  <c r="D258" i="2" s="1"/>
  <c r="I258" i="2" l="1"/>
  <c r="K258" i="2" s="1"/>
  <c r="F258" i="2"/>
  <c r="G258" i="2" l="1"/>
  <c r="H258" i="2" s="1"/>
  <c r="J258" i="2" s="1"/>
  <c r="D259" i="2" s="1"/>
  <c r="I259" i="2" l="1"/>
  <c r="K259" i="2" s="1"/>
  <c r="F259" i="2"/>
  <c r="G259" i="2" l="1"/>
  <c r="H259" i="2" s="1"/>
  <c r="J259" i="2" s="1"/>
  <c r="D260" i="2" s="1"/>
  <c r="I260" i="2" l="1"/>
  <c r="K260" i="2" s="1"/>
  <c r="F260" i="2"/>
  <c r="G260" i="2" l="1"/>
  <c r="H260" i="2" s="1"/>
  <c r="J260" i="2" s="1"/>
  <c r="D261" i="2" s="1"/>
  <c r="I261" i="2" l="1"/>
  <c r="K261" i="2" s="1"/>
  <c r="F261" i="2"/>
  <c r="G261" i="2" l="1"/>
  <c r="H261" i="2" s="1"/>
  <c r="J261" i="2" s="1"/>
  <c r="D262" i="2" s="1"/>
  <c r="I262" i="2" l="1"/>
  <c r="K262" i="2" s="1"/>
  <c r="F262" i="2"/>
  <c r="G262" i="2" l="1"/>
  <c r="H262" i="2" s="1"/>
  <c r="J262" i="2" s="1"/>
  <c r="D263" i="2" s="1"/>
  <c r="I263" i="2" l="1"/>
  <c r="K263" i="2" s="1"/>
  <c r="F263" i="2"/>
  <c r="G263" i="2" l="1"/>
  <c r="H263" i="2" s="1"/>
  <c r="J263" i="2" s="1"/>
  <c r="D264" i="2" s="1"/>
  <c r="I264" i="2" l="1"/>
  <c r="K264" i="2" s="1"/>
  <c r="F264" i="2"/>
  <c r="G264" i="2" l="1"/>
  <c r="H264" i="2" s="1"/>
  <c r="J264" i="2" s="1"/>
  <c r="D265" i="2" s="1"/>
  <c r="I265" i="2" l="1"/>
  <c r="K265" i="2" s="1"/>
  <c r="F265" i="2"/>
  <c r="G265" i="2" l="1"/>
  <c r="H265" i="2" s="1"/>
  <c r="J265" i="2" s="1"/>
  <c r="D266" i="2" s="1"/>
  <c r="I266" i="2" l="1"/>
  <c r="K266" i="2" s="1"/>
  <c r="F266" i="2"/>
  <c r="G266" i="2" l="1"/>
  <c r="H266" i="2" s="1"/>
  <c r="J266" i="2" s="1"/>
  <c r="D267" i="2" s="1"/>
  <c r="I267" i="2" l="1"/>
  <c r="K267" i="2" s="1"/>
  <c r="F267" i="2"/>
  <c r="G267" i="2" l="1"/>
  <c r="H267" i="2" s="1"/>
  <c r="J267" i="2" s="1"/>
  <c r="D268" i="2" s="1"/>
  <c r="I268" i="2" l="1"/>
  <c r="K268" i="2" s="1"/>
  <c r="F268" i="2"/>
  <c r="G268" i="2" l="1"/>
  <c r="H268" i="2" s="1"/>
  <c r="J268" i="2" s="1"/>
  <c r="D269" i="2" s="1"/>
  <c r="I269" i="2" l="1"/>
  <c r="K269" i="2" s="1"/>
  <c r="F269" i="2"/>
  <c r="G269" i="2" l="1"/>
  <c r="H269" i="2" s="1"/>
  <c r="J269" i="2" s="1"/>
  <c r="D270" i="2" s="1"/>
  <c r="I270" i="2" l="1"/>
  <c r="K270" i="2" s="1"/>
  <c r="F270" i="2"/>
  <c r="G270" i="2" l="1"/>
  <c r="H270" i="2" s="1"/>
  <c r="J270" i="2" s="1"/>
  <c r="D271" i="2" s="1"/>
  <c r="I271" i="2" l="1"/>
  <c r="K271" i="2" s="1"/>
  <c r="F271" i="2"/>
  <c r="G271" i="2" l="1"/>
  <c r="H271" i="2" s="1"/>
  <c r="J271" i="2" s="1"/>
  <c r="D272" i="2" s="1"/>
  <c r="I272" i="2" l="1"/>
  <c r="K272" i="2" s="1"/>
  <c r="F272" i="2"/>
  <c r="G272" i="2" l="1"/>
  <c r="H272" i="2" s="1"/>
  <c r="J272" i="2" s="1"/>
  <c r="D273" i="2" s="1"/>
  <c r="F273" i="2" l="1"/>
  <c r="I273" i="2"/>
  <c r="K273" i="2" s="1"/>
  <c r="G273" i="2" l="1"/>
  <c r="H273" i="2" s="1"/>
  <c r="J273" i="2" s="1"/>
  <c r="D274" i="2" s="1"/>
  <c r="I274" i="2" l="1"/>
  <c r="K274" i="2" s="1"/>
  <c r="F274" i="2"/>
  <c r="G274" i="2" l="1"/>
  <c r="H274" i="2" s="1"/>
  <c r="J274" i="2" s="1"/>
  <c r="D275" i="2" s="1"/>
  <c r="F275" i="2" l="1"/>
  <c r="I275" i="2"/>
  <c r="K275" i="2" s="1"/>
  <c r="G275" i="2" l="1"/>
  <c r="H275" i="2" s="1"/>
  <c r="J275" i="2" s="1"/>
  <c r="D276" i="2" s="1"/>
  <c r="I276" i="2" l="1"/>
  <c r="K276" i="2" s="1"/>
  <c r="F276" i="2"/>
  <c r="G276" i="2" l="1"/>
  <c r="H276" i="2" s="1"/>
  <c r="J276" i="2" s="1"/>
  <c r="D277" i="2" s="1"/>
  <c r="I277" i="2" l="1"/>
  <c r="K277" i="2" s="1"/>
  <c r="F277" i="2"/>
  <c r="G277" i="2" l="1"/>
  <c r="H277" i="2" s="1"/>
  <c r="J277" i="2" s="1"/>
  <c r="D278" i="2" s="1"/>
  <c r="I278" i="2" l="1"/>
  <c r="K278" i="2" s="1"/>
  <c r="F278" i="2"/>
  <c r="G278" i="2" l="1"/>
  <c r="H278" i="2" s="1"/>
  <c r="J278" i="2" s="1"/>
  <c r="D279" i="2" s="1"/>
  <c r="F279" i="2" l="1"/>
  <c r="I279" i="2"/>
  <c r="K279" i="2" s="1"/>
  <c r="G279" i="2" l="1"/>
  <c r="H279" i="2" s="1"/>
  <c r="J279" i="2" s="1"/>
  <c r="D280" i="2" s="1"/>
  <c r="I280" i="2" l="1"/>
  <c r="K280" i="2" s="1"/>
  <c r="F280" i="2"/>
  <c r="G280" i="2" l="1"/>
  <c r="H280" i="2" s="1"/>
  <c r="J280" i="2" s="1"/>
  <c r="D281" i="2" s="1"/>
  <c r="F281" i="2" l="1"/>
  <c r="I281" i="2"/>
  <c r="K281" i="2" s="1"/>
  <c r="G281" i="2" l="1"/>
  <c r="H281" i="2" s="1"/>
  <c r="J281" i="2" s="1"/>
  <c r="D282" i="2" s="1"/>
  <c r="I282" i="2" l="1"/>
  <c r="K282" i="2" s="1"/>
  <c r="F282" i="2"/>
  <c r="G282" i="2" l="1"/>
  <c r="H282" i="2" s="1"/>
  <c r="J282" i="2" s="1"/>
  <c r="D283" i="2" s="1"/>
  <c r="I283" i="2" l="1"/>
  <c r="K283" i="2" s="1"/>
  <c r="F283" i="2"/>
  <c r="G283" i="2" l="1"/>
  <c r="H283" i="2" s="1"/>
  <c r="J283" i="2" s="1"/>
  <c r="D284" i="2" s="1"/>
  <c r="I284" i="2" l="1"/>
  <c r="K284" i="2" s="1"/>
  <c r="F284" i="2"/>
  <c r="G284" i="2" l="1"/>
  <c r="H284" i="2" s="1"/>
  <c r="J284" i="2" s="1"/>
  <c r="D285" i="2" s="1"/>
  <c r="I285" i="2" l="1"/>
  <c r="K285" i="2" s="1"/>
  <c r="F285" i="2"/>
  <c r="G285" i="2" l="1"/>
  <c r="H285" i="2" s="1"/>
  <c r="J285" i="2" s="1"/>
  <c r="D286" i="2" s="1"/>
  <c r="I286" i="2" l="1"/>
  <c r="K286" i="2" s="1"/>
  <c r="F286" i="2"/>
  <c r="G286" i="2" l="1"/>
  <c r="H286" i="2" s="1"/>
  <c r="J286" i="2" s="1"/>
  <c r="D287" i="2" s="1"/>
  <c r="I287" i="2" l="1"/>
  <c r="K287" i="2" s="1"/>
  <c r="F287" i="2"/>
  <c r="G287" i="2" l="1"/>
  <c r="H287" i="2" s="1"/>
  <c r="J287" i="2" s="1"/>
  <c r="D288" i="2" s="1"/>
  <c r="I288" i="2" l="1"/>
  <c r="K288" i="2" s="1"/>
  <c r="F288" i="2"/>
  <c r="G288" i="2" l="1"/>
  <c r="H288" i="2" s="1"/>
  <c r="J288" i="2" s="1"/>
  <c r="D289" i="2" s="1"/>
  <c r="I289" i="2" l="1"/>
  <c r="K289" i="2" s="1"/>
  <c r="F289" i="2"/>
  <c r="G289" i="2" l="1"/>
  <c r="H289" i="2" s="1"/>
  <c r="J289" i="2" s="1"/>
  <c r="D290" i="2" s="1"/>
  <c r="I290" i="2" l="1"/>
  <c r="K290" i="2" s="1"/>
  <c r="F290" i="2"/>
  <c r="G290" i="2" l="1"/>
  <c r="H290" i="2" s="1"/>
  <c r="J290" i="2" s="1"/>
  <c r="D291" i="2" s="1"/>
  <c r="F291" i="2" l="1"/>
  <c r="I291" i="2"/>
  <c r="K291" i="2" s="1"/>
  <c r="G291" i="2" l="1"/>
  <c r="H291" i="2" s="1"/>
  <c r="J291" i="2" s="1"/>
  <c r="D292" i="2" s="1"/>
  <c r="I292" i="2" l="1"/>
  <c r="K292" i="2" s="1"/>
  <c r="F292" i="2"/>
  <c r="G292" i="2" l="1"/>
  <c r="H292" i="2" s="1"/>
  <c r="J292" i="2" s="1"/>
  <c r="D293" i="2" s="1"/>
  <c r="I293" i="2" l="1"/>
  <c r="K293" i="2" s="1"/>
  <c r="F293" i="2"/>
  <c r="G293" i="2" l="1"/>
  <c r="H293" i="2" s="1"/>
  <c r="J293" i="2" s="1"/>
  <c r="D294" i="2" s="1"/>
  <c r="F294" i="2" l="1"/>
  <c r="I294" i="2"/>
  <c r="K294" i="2" s="1"/>
  <c r="G294" i="2" l="1"/>
  <c r="H294" i="2" s="1"/>
  <c r="J294" i="2" s="1"/>
  <c r="D295" i="2" s="1"/>
  <c r="I295" i="2" l="1"/>
  <c r="K295" i="2" s="1"/>
  <c r="F295" i="2"/>
  <c r="G295" i="2" l="1"/>
  <c r="H295" i="2" s="1"/>
  <c r="J295" i="2" s="1"/>
  <c r="D296" i="2" s="1"/>
  <c r="F296" i="2" l="1"/>
  <c r="I296" i="2"/>
  <c r="K296" i="2" s="1"/>
  <c r="G296" i="2" l="1"/>
  <c r="H296" i="2" s="1"/>
  <c r="J296" i="2" s="1"/>
  <c r="D297" i="2" s="1"/>
  <c r="I297" i="2" l="1"/>
  <c r="K297" i="2" s="1"/>
  <c r="F297" i="2"/>
  <c r="G297" i="2" l="1"/>
  <c r="H297" i="2" s="1"/>
  <c r="J297" i="2" s="1"/>
  <c r="D298" i="2" s="1"/>
  <c r="F298" i="2" l="1"/>
  <c r="I298" i="2"/>
  <c r="K298" i="2" s="1"/>
  <c r="G298" i="2" l="1"/>
  <c r="H298" i="2" s="1"/>
  <c r="J298" i="2" s="1"/>
  <c r="D299" i="2" s="1"/>
  <c r="I299" i="2" l="1"/>
  <c r="K299" i="2" s="1"/>
  <c r="F299" i="2"/>
  <c r="G299" i="2" l="1"/>
  <c r="H299" i="2" s="1"/>
  <c r="J299" i="2" s="1"/>
  <c r="D300" i="2" s="1"/>
  <c r="I300" i="2" l="1"/>
  <c r="K300" i="2" s="1"/>
  <c r="F300" i="2"/>
  <c r="G300" i="2" l="1"/>
  <c r="H300" i="2" s="1"/>
  <c r="J300" i="2" s="1"/>
  <c r="D301" i="2" s="1"/>
  <c r="I301" i="2" l="1"/>
  <c r="K301" i="2" s="1"/>
  <c r="F301" i="2"/>
  <c r="G301" i="2" l="1"/>
  <c r="H301" i="2" s="1"/>
  <c r="J301" i="2" s="1"/>
  <c r="D302" i="2" s="1"/>
  <c r="I302" i="2" l="1"/>
  <c r="K302" i="2" s="1"/>
  <c r="F302" i="2"/>
  <c r="G302" i="2" l="1"/>
  <c r="H302" i="2" s="1"/>
  <c r="J302" i="2" s="1"/>
  <c r="D303" i="2" s="1"/>
  <c r="I303" i="2" l="1"/>
  <c r="K303" i="2" s="1"/>
  <c r="F303" i="2"/>
  <c r="G303" i="2" l="1"/>
  <c r="H303" i="2" s="1"/>
  <c r="J303" i="2" s="1"/>
  <c r="D304" i="2" s="1"/>
  <c r="I304" i="2" l="1"/>
  <c r="K304" i="2" s="1"/>
  <c r="F304" i="2"/>
  <c r="G304" i="2" l="1"/>
  <c r="H304" i="2" s="1"/>
  <c r="J304" i="2" s="1"/>
  <c r="D305" i="2" s="1"/>
  <c r="I305" i="2" l="1"/>
  <c r="K305" i="2" s="1"/>
  <c r="F305" i="2"/>
  <c r="G305" i="2" l="1"/>
  <c r="H305" i="2" s="1"/>
  <c r="J305" i="2" s="1"/>
  <c r="D306" i="2" s="1"/>
  <c r="I306" i="2" l="1"/>
  <c r="K306" i="2" s="1"/>
  <c r="F306" i="2"/>
  <c r="G306" i="2" l="1"/>
  <c r="H306" i="2" s="1"/>
  <c r="J306" i="2"/>
  <c r="D307" i="2" s="1"/>
  <c r="F307" i="2" l="1"/>
  <c r="I307" i="2"/>
  <c r="K307" i="2" s="1"/>
  <c r="G307" i="2" l="1"/>
  <c r="H307" i="2" s="1"/>
  <c r="J307" i="2" s="1"/>
  <c r="D308" i="2" s="1"/>
  <c r="I308" i="2" l="1"/>
  <c r="K308" i="2" s="1"/>
  <c r="F308" i="2"/>
  <c r="G308" i="2" l="1"/>
  <c r="H308" i="2" s="1"/>
  <c r="J308" i="2" s="1"/>
  <c r="D309" i="2" s="1"/>
  <c r="I309" i="2" l="1"/>
  <c r="K309" i="2" s="1"/>
  <c r="F309" i="2"/>
  <c r="G309" i="2" l="1"/>
  <c r="H309" i="2" s="1"/>
  <c r="J309" i="2" s="1"/>
  <c r="D310" i="2" s="1"/>
  <c r="I310" i="2" l="1"/>
  <c r="K310" i="2" s="1"/>
  <c r="F310" i="2"/>
  <c r="G310" i="2" l="1"/>
  <c r="H310" i="2" s="1"/>
  <c r="J310" i="2" s="1"/>
  <c r="D311" i="2" s="1"/>
  <c r="F311" i="2" l="1"/>
  <c r="I311" i="2"/>
  <c r="K311" i="2" s="1"/>
  <c r="G311" i="2" l="1"/>
  <c r="H311" i="2" s="1"/>
  <c r="J311" i="2" s="1"/>
  <c r="D312" i="2" s="1"/>
  <c r="I312" i="2" l="1"/>
  <c r="K312" i="2" s="1"/>
  <c r="F312" i="2"/>
  <c r="G312" i="2" l="1"/>
  <c r="H312" i="2" s="1"/>
  <c r="J312" i="2" s="1"/>
  <c r="D313" i="2" s="1"/>
  <c r="F313" i="2" l="1"/>
  <c r="I313" i="2"/>
  <c r="K313" i="2" s="1"/>
  <c r="G313" i="2" l="1"/>
  <c r="H313" i="2" s="1"/>
  <c r="J313" i="2" s="1"/>
  <c r="D314" i="2" s="1"/>
  <c r="I314" i="2" l="1"/>
  <c r="K314" i="2" s="1"/>
  <c r="F314" i="2"/>
  <c r="G314" i="2" l="1"/>
  <c r="H314" i="2" s="1"/>
  <c r="J314" i="2" s="1"/>
  <c r="D315" i="2" s="1"/>
  <c r="I315" i="2" l="1"/>
  <c r="K315" i="2" s="1"/>
  <c r="F315" i="2"/>
  <c r="G315" i="2" l="1"/>
  <c r="H315" i="2" s="1"/>
  <c r="J315" i="2" s="1"/>
  <c r="D316" i="2" s="1"/>
  <c r="I316" i="2" l="1"/>
  <c r="K316" i="2" s="1"/>
  <c r="F316" i="2"/>
  <c r="G316" i="2" l="1"/>
  <c r="H316" i="2" s="1"/>
  <c r="J316" i="2" s="1"/>
  <c r="D317" i="2" s="1"/>
  <c r="I317" i="2" l="1"/>
  <c r="K317" i="2" s="1"/>
  <c r="F317" i="2"/>
  <c r="G317" i="2" l="1"/>
  <c r="H317" i="2" s="1"/>
  <c r="J317" i="2" s="1"/>
  <c r="D318" i="2" s="1"/>
  <c r="I318" i="2" l="1"/>
  <c r="K318" i="2" s="1"/>
  <c r="F318" i="2"/>
  <c r="G318" i="2" l="1"/>
  <c r="H318" i="2" s="1"/>
  <c r="J318" i="2" s="1"/>
  <c r="D319" i="2" s="1"/>
  <c r="I319" i="2" l="1"/>
  <c r="K319" i="2" s="1"/>
  <c r="F319" i="2"/>
  <c r="G319" i="2" l="1"/>
  <c r="H319" i="2" s="1"/>
  <c r="J319" i="2" s="1"/>
  <c r="D320" i="2" s="1"/>
  <c r="I320" i="2" l="1"/>
  <c r="K320" i="2" s="1"/>
  <c r="F320" i="2"/>
  <c r="G320" i="2" l="1"/>
  <c r="H320" i="2" s="1"/>
  <c r="J320" i="2" s="1"/>
  <c r="D321" i="2" s="1"/>
  <c r="I321" i="2" l="1"/>
  <c r="K321" i="2" s="1"/>
  <c r="F321" i="2"/>
  <c r="G321" i="2" l="1"/>
  <c r="H321" i="2" s="1"/>
  <c r="J321" i="2" s="1"/>
  <c r="D322" i="2" s="1"/>
  <c r="I322" i="2" l="1"/>
  <c r="K322" i="2" s="1"/>
  <c r="F322" i="2"/>
  <c r="G322" i="2" l="1"/>
  <c r="H322" i="2" s="1"/>
  <c r="J322" i="2" s="1"/>
  <c r="D323" i="2" s="1"/>
  <c r="F323" i="2" l="1"/>
  <c r="I323" i="2"/>
  <c r="K323" i="2" s="1"/>
  <c r="G323" i="2" l="1"/>
  <c r="H323" i="2" s="1"/>
  <c r="J323" i="2"/>
  <c r="D324" i="2" s="1"/>
  <c r="I324" i="2" l="1"/>
  <c r="K324" i="2" s="1"/>
  <c r="F324" i="2"/>
  <c r="G324" i="2" l="1"/>
  <c r="H324" i="2" s="1"/>
  <c r="J324" i="2"/>
  <c r="D325" i="2" s="1"/>
  <c r="I325" i="2" l="1"/>
  <c r="K325" i="2" s="1"/>
  <c r="F325" i="2"/>
  <c r="G325" i="2" l="1"/>
  <c r="H325" i="2" s="1"/>
  <c r="J325" i="2"/>
  <c r="D326" i="2" s="1"/>
  <c r="F326" i="2" l="1"/>
  <c r="I326" i="2"/>
  <c r="K326" i="2" s="1"/>
  <c r="G326" i="2" l="1"/>
  <c r="H326" i="2" s="1"/>
  <c r="J326" i="2" s="1"/>
  <c r="D327" i="2" s="1"/>
  <c r="I327" i="2" l="1"/>
  <c r="K327" i="2" s="1"/>
  <c r="F327" i="2"/>
  <c r="G327" i="2" l="1"/>
  <c r="H327" i="2" s="1"/>
  <c r="J327" i="2"/>
  <c r="D328" i="2" s="1"/>
  <c r="F328" i="2" l="1"/>
  <c r="I328" i="2"/>
  <c r="K328" i="2" s="1"/>
  <c r="G328" i="2" l="1"/>
  <c r="H328" i="2" s="1"/>
  <c r="J328" i="2"/>
  <c r="D329" i="2" s="1"/>
  <c r="F329" i="2" l="1"/>
  <c r="I329" i="2"/>
  <c r="K329" i="2" s="1"/>
  <c r="G329" i="2" l="1"/>
  <c r="H329" i="2" s="1"/>
  <c r="J329" i="2" s="1"/>
  <c r="D330" i="2" s="1"/>
  <c r="I330" i="2" l="1"/>
  <c r="K330" i="2" s="1"/>
  <c r="F330" i="2"/>
  <c r="G330" i="2" l="1"/>
  <c r="H330" i="2" s="1"/>
  <c r="J330" i="2" s="1"/>
  <c r="D331" i="2" s="1"/>
  <c r="I331" i="2" l="1"/>
  <c r="K331" i="2" s="1"/>
  <c r="F331" i="2"/>
  <c r="G331" i="2" l="1"/>
  <c r="H331" i="2" s="1"/>
  <c r="J331" i="2" s="1"/>
  <c r="D332" i="2" s="1"/>
  <c r="I332" i="2" l="1"/>
  <c r="K332" i="2" s="1"/>
  <c r="F332" i="2"/>
  <c r="G332" i="2" l="1"/>
  <c r="H332" i="2" s="1"/>
  <c r="J332" i="2"/>
  <c r="D333" i="2" s="1"/>
  <c r="I333" i="2" l="1"/>
  <c r="K333" i="2" s="1"/>
  <c r="F333" i="2"/>
  <c r="G333" i="2" l="1"/>
  <c r="H333" i="2" s="1"/>
  <c r="J333" i="2"/>
  <c r="D334" i="2" s="1"/>
  <c r="I334" i="2" l="1"/>
  <c r="K334" i="2" s="1"/>
  <c r="F334" i="2"/>
  <c r="G334" i="2" l="1"/>
  <c r="H334" i="2" s="1"/>
  <c r="J334" i="2" s="1"/>
  <c r="D335" i="2" s="1"/>
  <c r="I335" i="2" l="1"/>
  <c r="K335" i="2" s="1"/>
  <c r="F335" i="2"/>
  <c r="G335" i="2" l="1"/>
  <c r="H335" i="2" s="1"/>
  <c r="J335" i="2"/>
  <c r="D336" i="2" s="1"/>
  <c r="I336" i="2" l="1"/>
  <c r="K336" i="2" s="1"/>
  <c r="F336" i="2"/>
  <c r="G336" i="2" l="1"/>
  <c r="H336" i="2" s="1"/>
  <c r="J336" i="2" s="1"/>
  <c r="D337" i="2" s="1"/>
  <c r="F337" i="2" l="1"/>
  <c r="I337" i="2"/>
  <c r="K337" i="2" s="1"/>
  <c r="G337" i="2" l="1"/>
  <c r="H337" i="2" s="1"/>
  <c r="J337" i="2" s="1"/>
  <c r="D338" i="2" s="1"/>
  <c r="I338" i="2" l="1"/>
  <c r="K338" i="2" s="1"/>
  <c r="F338" i="2"/>
  <c r="G338" i="2" l="1"/>
  <c r="H338" i="2" s="1"/>
  <c r="J338" i="2" s="1"/>
  <c r="D339" i="2" s="1"/>
  <c r="F339" i="2" l="1"/>
  <c r="I339" i="2"/>
  <c r="K339" i="2" s="1"/>
  <c r="G339" i="2" l="1"/>
  <c r="H339" i="2" s="1"/>
  <c r="J339" i="2" s="1"/>
  <c r="D340" i="2" s="1"/>
  <c r="I340" i="2" l="1"/>
  <c r="K340" i="2" s="1"/>
  <c r="F340" i="2"/>
  <c r="G340" i="2" l="1"/>
  <c r="H340" i="2" s="1"/>
  <c r="J340" i="2" s="1"/>
  <c r="D341" i="2" s="1"/>
  <c r="I341" i="2" l="1"/>
  <c r="K341" i="2" s="1"/>
  <c r="F341" i="2"/>
  <c r="G341" i="2" l="1"/>
  <c r="H341" i="2" s="1"/>
  <c r="J341" i="2" s="1"/>
  <c r="D342" i="2" s="1"/>
  <c r="I342" i="2" l="1"/>
  <c r="K342" i="2" s="1"/>
  <c r="F342" i="2"/>
  <c r="G342" i="2" l="1"/>
  <c r="H342" i="2" s="1"/>
  <c r="J342" i="2"/>
  <c r="D343" i="2" s="1"/>
  <c r="F343" i="2" l="1"/>
  <c r="I343" i="2"/>
  <c r="K343" i="2" s="1"/>
  <c r="G343" i="2" l="1"/>
  <c r="H343" i="2" s="1"/>
  <c r="J343" i="2" s="1"/>
  <c r="D344" i="2" s="1"/>
  <c r="I344" i="2" l="1"/>
  <c r="K344" i="2" s="1"/>
  <c r="F344" i="2"/>
  <c r="G344" i="2" l="1"/>
  <c r="H344" i="2" s="1"/>
  <c r="J344" i="2" s="1"/>
  <c r="D345" i="2" s="1"/>
  <c r="F345" i="2" l="1"/>
  <c r="I345" i="2"/>
  <c r="K345" i="2" s="1"/>
  <c r="G345" i="2" l="1"/>
  <c r="H345" i="2" s="1"/>
  <c r="J345" i="2" s="1"/>
  <c r="D346" i="2" s="1"/>
  <c r="I346" i="2" l="1"/>
  <c r="K346" i="2" s="1"/>
  <c r="F346" i="2"/>
  <c r="G346" i="2" l="1"/>
  <c r="H346" i="2" s="1"/>
  <c r="J346" i="2"/>
  <c r="D347" i="2" s="1"/>
  <c r="I347" i="2" l="1"/>
  <c r="K347" i="2" s="1"/>
  <c r="F347" i="2"/>
  <c r="G347" i="2" l="1"/>
  <c r="H347" i="2" s="1"/>
  <c r="J347" i="2" s="1"/>
  <c r="D348" i="2" s="1"/>
  <c r="I348" i="2" l="1"/>
  <c r="K348" i="2" s="1"/>
  <c r="F348" i="2"/>
  <c r="G348" i="2" l="1"/>
  <c r="H348" i="2" s="1"/>
  <c r="J348" i="2" s="1"/>
  <c r="D349" i="2" s="1"/>
  <c r="F349" i="2" l="1"/>
  <c r="I349" i="2"/>
  <c r="K349" i="2" s="1"/>
  <c r="G349" i="2" l="1"/>
  <c r="H349" i="2" s="1"/>
  <c r="J349" i="2"/>
  <c r="D350" i="2" s="1"/>
  <c r="I350" i="2" l="1"/>
  <c r="K350" i="2" s="1"/>
  <c r="F350" i="2"/>
  <c r="G350" i="2" l="1"/>
  <c r="H350" i="2" s="1"/>
  <c r="J350" i="2" s="1"/>
  <c r="D351" i="2" s="1"/>
  <c r="I351" i="2" l="1"/>
  <c r="K351" i="2" s="1"/>
  <c r="F351" i="2"/>
  <c r="G351" i="2" l="1"/>
  <c r="H351" i="2" s="1"/>
  <c r="J351" i="2" s="1"/>
  <c r="D352" i="2" s="1"/>
  <c r="I352" i="2" l="1"/>
  <c r="K352" i="2" s="1"/>
  <c r="F352" i="2"/>
  <c r="G352" i="2" l="1"/>
  <c r="H352" i="2" s="1"/>
  <c r="J352" i="2" s="1"/>
  <c r="D353" i="2" s="1"/>
  <c r="I353" i="2" l="1"/>
  <c r="K353" i="2" s="1"/>
  <c r="F353" i="2"/>
  <c r="G353" i="2" l="1"/>
  <c r="H353" i="2" s="1"/>
  <c r="J353" i="2" s="1"/>
  <c r="D354" i="2" s="1"/>
  <c r="I354" i="2" l="1"/>
  <c r="K354" i="2" s="1"/>
  <c r="F354" i="2"/>
  <c r="G354" i="2" l="1"/>
  <c r="H354" i="2" s="1"/>
  <c r="J354" i="2"/>
  <c r="D355" i="2" s="1"/>
  <c r="I355" i="2" l="1"/>
  <c r="K355" i="2" s="1"/>
  <c r="F355" i="2"/>
  <c r="G355" i="2" l="1"/>
  <c r="H355" i="2" s="1"/>
  <c r="J355" i="2" s="1"/>
  <c r="D356" i="2" s="1"/>
  <c r="I356" i="2" l="1"/>
  <c r="K356" i="2" s="1"/>
  <c r="F356" i="2"/>
  <c r="G356" i="2" l="1"/>
  <c r="H356" i="2" s="1"/>
  <c r="J356" i="2"/>
  <c r="D357" i="2" s="1"/>
  <c r="F357" i="2" l="1"/>
  <c r="I357" i="2"/>
  <c r="K357" i="2" s="1"/>
  <c r="G357" i="2" l="1"/>
  <c r="H357" i="2" s="1"/>
  <c r="J357" i="2"/>
  <c r="D358" i="2" s="1"/>
  <c r="I358" i="2" l="1"/>
  <c r="K358" i="2" s="1"/>
  <c r="F358" i="2"/>
  <c r="G358" i="2" l="1"/>
  <c r="H358" i="2" s="1"/>
  <c r="J358" i="2" s="1"/>
  <c r="D359" i="2" s="1"/>
  <c r="F359" i="2" l="1"/>
  <c r="I359" i="2"/>
  <c r="K359" i="2" s="1"/>
  <c r="G359" i="2" l="1"/>
  <c r="H359" i="2" s="1"/>
  <c r="J359" i="2"/>
  <c r="D360" i="2" s="1"/>
  <c r="I360" i="2" l="1"/>
  <c r="K360" i="2" s="1"/>
  <c r="F360" i="2"/>
  <c r="G360" i="2" l="1"/>
  <c r="H360" i="2" s="1"/>
  <c r="J360" i="2" s="1"/>
  <c r="D361" i="2" s="1"/>
  <c r="F361" i="2" l="1"/>
  <c r="I361" i="2"/>
  <c r="K361" i="2" s="1"/>
  <c r="G361" i="2" l="1"/>
  <c r="H361" i="2" s="1"/>
  <c r="J361" i="2"/>
  <c r="D362" i="2" s="1"/>
  <c r="I362" i="2" l="1"/>
  <c r="K362" i="2" s="1"/>
  <c r="F362" i="2"/>
  <c r="G362" i="2" l="1"/>
  <c r="H362" i="2" s="1"/>
  <c r="J362" i="2" s="1"/>
  <c r="D363" i="2" s="1"/>
  <c r="I363" i="2" l="1"/>
  <c r="K363" i="2" s="1"/>
  <c r="F363" i="2"/>
  <c r="G363" i="2" l="1"/>
  <c r="H363" i="2" s="1"/>
  <c r="J363" i="2" s="1"/>
  <c r="D364" i="2" s="1"/>
  <c r="I364" i="2" l="1"/>
  <c r="K364" i="2" s="1"/>
  <c r="F364" i="2"/>
  <c r="G364" i="2" l="1"/>
  <c r="H364" i="2" s="1"/>
  <c r="J364" i="2"/>
  <c r="D365" i="2" s="1"/>
  <c r="I365" i="2" l="1"/>
  <c r="K365" i="2" s="1"/>
  <c r="F365" i="2"/>
  <c r="G365" i="2" l="1"/>
  <c r="H365" i="2" s="1"/>
  <c r="J365" i="2" s="1"/>
  <c r="D366" i="2" s="1"/>
  <c r="I366" i="2" l="1"/>
  <c r="K366" i="2" s="1"/>
  <c r="F366" i="2"/>
  <c r="G366" i="2" l="1"/>
  <c r="H366" i="2" s="1"/>
  <c r="J366" i="2" s="1"/>
  <c r="D367" i="2" s="1"/>
  <c r="I367" i="2" l="1"/>
  <c r="K367" i="2" s="1"/>
  <c r="F367" i="2"/>
  <c r="G367" i="2" l="1"/>
  <c r="H367" i="2" s="1"/>
  <c r="J367" i="2" s="1"/>
  <c r="D368" i="2" s="1"/>
  <c r="I368" i="2" l="1"/>
  <c r="K368" i="2" s="1"/>
  <c r="F368" i="2"/>
  <c r="G368" i="2" l="1"/>
  <c r="H368" i="2" s="1"/>
  <c r="J368" i="2" s="1"/>
  <c r="D369" i="2" s="1"/>
  <c r="I369" i="2" l="1"/>
  <c r="K369" i="2" s="1"/>
  <c r="F369" i="2"/>
  <c r="G369" i="2" l="1"/>
  <c r="H369" i="2" s="1"/>
  <c r="J369" i="2" s="1"/>
  <c r="D370" i="2" s="1"/>
  <c r="I370" i="2" l="1"/>
  <c r="K370" i="2" s="1"/>
  <c r="F370" i="2"/>
  <c r="G370" i="2" l="1"/>
  <c r="H370" i="2" s="1"/>
  <c r="J370" i="2" s="1"/>
  <c r="D371" i="2" s="1"/>
  <c r="I371" i="2" l="1"/>
  <c r="F371" i="2"/>
  <c r="I6" i="2" s="1"/>
  <c r="J371" i="2" l="1"/>
  <c r="I5" i="2" s="1"/>
  <c r="G371" i="2"/>
  <c r="K371" i="2"/>
  <c r="I7" i="2"/>
  <c r="H371" i="2" l="1"/>
</calcChain>
</file>

<file path=xl/sharedStrings.xml><?xml version="1.0" encoding="utf-8"?>
<sst xmlns="http://schemas.openxmlformats.org/spreadsheetml/2006/main" count="26" uniqueCount="26">
  <si>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</si>
  <si>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</si>
  <si>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</si>
  <si>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</si>
  <si>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</si>
  <si>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</si>
  <si>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Scheduled payment</t>
  </si>
  <si>
    <t>Scheduled number of payments</t>
  </si>
  <si>
    <t>Actual number of payments</t>
  </si>
  <si>
    <t>Total early payments</t>
  </si>
  <si>
    <t>Total interest</t>
  </si>
  <si>
    <t>LOAN AMORTIZATION SCHEDULE</t>
  </si>
  <si>
    <t>ENTER VALUES</t>
  </si>
  <si>
    <t>LOAN SUMMARY</t>
  </si>
  <si>
    <t>LENDER NAME</t>
  </si>
  <si>
    <t>PMT NO</t>
  </si>
  <si>
    <t>PAYMENT DATE</t>
  </si>
  <si>
    <t>BEGINNING BALANCE</t>
  </si>
  <si>
    <t>SCHEDULED PAYMENT</t>
  </si>
  <si>
    <t>EXTRA PAYMENT</t>
  </si>
  <si>
    <t>TOTAL PAYMENT</t>
  </si>
  <si>
    <t>PRINCIPAL</t>
  </si>
  <si>
    <t>INTEREST</t>
  </si>
  <si>
    <t>ENDING BALANCE</t>
  </si>
  <si>
    <t>CUMULATIVE INTEREST</t>
  </si>
  <si>
    <t>ABC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</si>
</sst>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8" x14ac:knownFonts="1">
    <font>
      <sz val="11"/>
      <name val="Arial"/>
      <family val="2"/>
      <scheme val="minor"/>
    </font>
    <font>
      <b/>
      <sz val="16"/>
      <color theme="1" tint="0.24994659260841701"/>
      <name val="Microsoft Sans Serif"/>
      <family val="2"/>
      <scheme val="major"/>
    </font>
    <font>
      <b/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Microsoft Sans Serif"/>
      <family val="2"/>
      <scheme val="major"/>
    </font>
    <font>
      <i/>
      <sz val="11"/>
      <color theme="1" tint="0.34998626667073579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4" tint="-0.499984740745262"/>
      </top>
      <bottom style="thin">
        <color theme="1" tint="0.499984740745262"/>
      </bottom>
      <diagonal/>
    </border>
  </borders>
  <cellStyleXfs count="14">
    <xf numFmtId="0" fontId="0" fillId="0" borderId="0"/>
    <xf numFmtId="0" fontId="1" fillId="0" borderId="1" applyNumberFormat="0" applyFill="0" applyProtection="0">
      <alignment vertical="center"/>
    </xf>
    <xf numFmtId="0" fontId="4" fillId="0" borderId="2" applyNumberFormat="0" applyFill="0" applyProtection="0">
      <alignment vertical="center"/>
    </xf>
    <xf numFmtId="0" fontId="2" fillId="0" borderId="3" applyNumberFormat="0" applyFill="0" applyProtection="0">
      <alignment vertical="center"/>
    </xf>
    <xf numFmtId="0" fontId="3" fillId="2" borderId="4" applyNumberFormat="0" applyProtection="0">
      <alignment horizontal="right"/>
    </xf>
    <xf numFmtId="0" fontId="5" fillId="0" borderId="4" applyNumberFormat="0" applyProtection="0">
      <alignment vertical="center"/>
    </xf>
    <xf numFmtId="10" fontId="6" fillId="0" borderId="0" applyFont="0" applyFill="0" applyBorder="0" applyAlignment="0" applyProtection="0"/>
    <xf numFmtId="164" fontId="3" fillId="2" borderId="0" applyFont="0" applyFill="0" applyBorder="0" applyAlignment="0" applyProtection="0"/>
    <xf numFmtId="0" fontId="3" fillId="3" borderId="0" applyNumberFormat="0" applyFont="0" applyAlignment="0">
      <alignment horizontal="center" vertical="center" wrapText="1"/>
    </xf>
    <xf numFmtId="0" fontId="7" fillId="4" borderId="0" applyNumberFormat="0" applyBorder="0" applyProtection="0">
      <alignment vertical="center" wrapText="1"/>
    </xf>
    <xf numFmtId="1" fontId="3" fillId="3" borderId="0" applyFont="0" applyFill="0" applyBorder="0" applyAlignment="0"/>
    <xf numFmtId="14" fontId="3" fillId="0" borderId="0" applyFont="0" applyFill="0" applyBorder="0" applyAlignment="0"/>
    <xf numFmtId="164" fontId="3" fillId="2" borderId="0" applyFont="0" applyFill="0" applyBorder="0" applyProtection="0">
      <alignment horizontal="right" indent="2"/>
    </xf>
    <xf numFmtId="0" fontId="7" fillId="4" borderId="0" applyBorder="0" applyProtection="0">
      <alignment horizontal="right" vertical="center" wrapText="1" indent="2"/>
    </xf>
  </cellStyleXfs>
  <cellXfs count="21">
    <xf numFmtId="0" fontId="0" fillId="0" borderId="0" xfId="0"/>
    <xf numFmtId="0" fontId="1" fillId="0" borderId="1" xfId="1">
      <alignment vertical="center"/>
    </xf>
    <xf numFmtId="0" fontId="4" fillId="0" borderId="2" xfId="2">
      <alignment vertical="center"/>
    </xf>
    <xf numFmtId="0" fontId="2" fillId="0" borderId="3" xfId="3">
      <alignment vertical="center"/>
    </xf>
    <xf numFmtId="164" fontId="3" fillId="2" borderId="0" xfId="7"/>
    <xf numFmtId="164" fontId="3" fillId="2" borderId="4" xfId="7" applyFont="1" applyFill="1" applyBorder="1"/>
    <xf numFmtId="164" fontId="3" fillId="3" borderId="0" xfId="8" applyNumberFormat="1" applyBorder="1" applyAlignment="1"/>
    <xf numFmtId="164" fontId="3" fillId="3" borderId="4" xfId="8" applyNumberFormat="1" applyBorder="1" applyAlignment="1"/>
    <xf numFmtId="1" fontId="3" fillId="2" borderId="0" xfId="10" applyFill="1"/>
    <xf numFmtId="1" fontId="3" fillId="2" borderId="4" xfId="10" applyFill="1" applyBorder="1"/>
    <xf numFmtId="1" fontId="3" fillId="3" borderId="4" xfId="10" applyBorder="1" applyAlignment="1"/>
    <xf numFmtId="1" fontId="0" fillId="0" borderId="0" xfId="10" applyFont="1" applyFill="1" applyBorder="1" applyAlignment="1">
      <alignment horizontal="left"/>
    </xf>
    <xf numFmtId="14" fontId="3" fillId="2" borderId="4" xfId="11" applyFill="1" applyBorder="1"/>
    <xf numFmtId="14" fontId="0" fillId="0" borderId="0" xfId="11" applyFont="1" applyFill="1" applyBorder="1" applyAlignment="1">
      <alignment horizontal="left"/>
    </xf>
    <xf numFmtId="0" fontId="7" fillId="4" borderId="0" xfId="9">
      <alignment vertical="center" wrapText="1"/>
    </xf>
    <xf numFmtId="164" fontId="0" fillId="0" borderId="0" xfId="12" applyFont="1" applyFill="1" applyBorder="1">
      <alignment horizontal="right" indent="2"/>
    </xf>
    <xf numFmtId="0" fontId="7" fillId="4" borderId="0" xfId="13">
      <alignment horizontal="right" vertical="center" wrapText="1" indent="2"/>
    </xf>
    <xf numFmtId="10" fontId="3" fillId="2" borderId="4" xfId="6" applyFont="1" applyFill="1" applyBorder="1" applyAlignment="1">
      <alignment horizontal="right"/>
    </xf>
    <xf numFmtId="0" fontId="5" fillId="0" borderId="4" xfId="5">
      <alignment vertical="center"/>
    </xf>
    <xf numFmtId="0" fontId="5" fillId="0" borderId="5" xfId="5" applyBorder="1">
      <alignment vertical="center"/>
    </xf>
    <xf numFmtId="0" fontId="3" fillId="2" borderId="4" xfId="4">
      <alignment horizontal="right"/>
    </xf>
  </cellXfs>
  <cellStyles count="14">
    <cellStyle name="Amount" xfId="7" xr:uid="{00000000-0005-0000-0000-000000000000}"/>
    <cellStyle name="Date" xfId="11" xr:uid="{00000000-0005-0000-0000-000001000000}"/>
    <cellStyle name="Explanatory Text" xfId="5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9" builtinId="19" customBuiltin="1"/>
    <cellStyle name="Heading 4 Right aligned" xfId="13" xr:uid="{00000000-0005-0000-0000-000007000000}"/>
    <cellStyle name="Input" xfId="4" builtinId="20" customBuiltin="1"/>
    <cellStyle name="Loan Summary" xfId="8" xr:uid="{00000000-0005-0000-0000-000009000000}"/>
    <cellStyle name="Normal" xfId="0" builtinId="0" customBuiltin="1"/>
    <cellStyle name="Number" xfId="10" xr:uid="{00000000-0005-0000-0000-00000B000000}"/>
    <cellStyle name="Percent" xfId="6" builtinId="5" customBuiltin="1"/>
    <cellStyle name="Table Amount" xfId="12" xr:uid="{00000000-0005-0000-0000-00000D000000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Loan Amortization Schedule" pivot="0" count="7" xr9:uid="{00000000-0011-0000-FFFF-FFFF00000000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ymentSchedule" displayName="PaymentSchedule" ref="B11:K371" totalsRowShown="0" headerRowCellStyle="Amount">
  <tableColumns count="10">
    <tableColumn id="1" xr3:uid="{00000000-0010-0000-0000-000001000000}" name="PMT NO" dataCellStyle="Number">
      <calculatedColumnFormula>IF(LoanIsGood,IF(ROW()-ROW(PaymentSchedule[[#Headers],[PMT NO]])&gt;ScheduledNumberOfPayments,"",ROW()-ROW(PaymentSchedule[[#Headers],[PMT NO]])),"")</calculatedColumnFormula>
    </tableColumn>
    <tableColumn id="2" xr3:uid="{00000000-0010-0000-0000-000002000000}" name="PAYMENT DATE" dataCellStyle="Date">
      <calculatedColumnFormula>IF(PaymentSchedule[[#This Row],[PMT NO]]&lt;&gt;"",EOMONTH(LoanStartDate,ROW(PaymentSchedule[[#This Row],[PMT NO]])-ROW(PaymentSchedule[[#Headers],[PMT NO]])-2)+DAY(LoanStartDate),"")</calculatedColumnFormula>
    </tableColumn>
    <tableColumn id="3" xr3:uid="{00000000-0010-0000-0000-000003000000}" name="BEGINNING BALANCE" dataCellStyle="Table Amount">
      <calculatedColumnFormula>IF(PaymentSchedule[[#This Row],[PMT NO]]&lt;&gt;"",IF(ROW()-ROW(PaymentSchedule[[#Headers],[BEGINNING BALANCE]])=1,LoanAmount,INDEX(PaymentSchedule[ENDING BALANCE],ROW()-ROW(PaymentSchedule[[#Headers],[BEGINNING BALANCE]])-1)),"")</calculatedColumnFormula>
    </tableColumn>
    <tableColumn id="4" xr3:uid="{00000000-0010-0000-0000-000004000000}" name="SCHEDULED PAYMENT" dataCellStyle="Table Amount">
      <calculatedColumnFormula>IF(PaymentSchedule[[#This Row],[PMT NO]]&lt;&gt;"",ScheduledPayment,"")</calculatedColumnFormula>
    </tableColumn>
    <tableColumn id="5" xr3:uid="{00000000-0010-0000-0000-000005000000}" name="EXTRA PAYMENT" dataCellStyle="Table Amount">
      <calculatedColumnFormula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calculatedColumnFormula>
    </tableColumn>
    <tableColumn id="6" xr3:uid="{00000000-0010-0000-0000-000006000000}" name="TOTAL PAYMENT" dataCellStyle="Table Amount">
      <calculatedColumnFormula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calculatedColumnFormula>
    </tableColumn>
    <tableColumn id="7" xr3:uid="{00000000-0010-0000-0000-000007000000}" name="PRINCIPAL" dataCellStyle="Table Amount">
      <calculatedColumnFormula>IF(PaymentSchedule[[#This Row],[PMT NO]]&lt;&gt;"",PaymentSchedule[[#This Row],[TOTAL PAYMENT]]-PaymentSchedule[[#This Row],[INTEREST]],"")</calculatedColumnFormula>
    </tableColumn>
    <tableColumn id="8" xr3:uid="{00000000-0010-0000-0000-000008000000}" name="INTEREST" dataCellStyle="Table Amount">
      <calculatedColumnFormula>IF(PaymentSchedule[[#This Row],[PMT NO]]&lt;&gt;"",PaymentSchedule[[#This Row],[BEGINNING BALANCE]]*(InterestRate/PaymentsPerYear),"")</calculatedColumnFormula>
    </tableColumn>
    <tableColumn id="9" xr3:uid="{00000000-0010-0000-0000-000009000000}" name="ENDING BALANCE" dataCellStyle="Table Amount">
      <calculatedColumnFormula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calculatedColumnFormula>
    </tableColumn>
    <tableColumn id="10" xr3:uid="{00000000-0010-0000-0000-00000A000000}" name="CUMULATIVE INTEREST" dataCellStyle="Table Amount">
      <calculatedColumnFormula>IF(PaymentSchedule[[#This Row],[PMT NO]]&lt;&gt;"",SUM(INDEX(PaymentSchedule[INTEREST],1,1):PaymentSchedule[[#This Row],[INTEREST]]),"")</calculatedColumnFormula>
    </tableColumn>
  </tableColumns>
  <tableStyleInfo name="Loan Amortization Schedule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scheduled payment, extra payment, principal amount, interest and cumulative interest amounts"/>
    </ext>
  </extLst>
</table>
</file>

<file path=xl/theme/theme1.xml><?xml version="1.0" encoding="utf-8"?>
<a:theme xmlns:a="http://schemas.openxmlformats.org/drawingml/2006/main" name="Office Theme">
  <a:themeElements>
    <a:clrScheme name="Loan Amortization Schedule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Amortization Schedule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K371"/>
  <sheetViews>
    <sheetView showGridLines="0" tabSelected="1" zoomScaleNormal="100" workbookViewId="0">
      <pane ySplit="11" topLeftCell="A12" activePane="bottomLeft" state="frozen"/>
      <selection pane="bottomLeft" activeCell="F4" sqref="F4"/>
    </sheetView>
  </sheetViews>
  <sheetFormatPr defaultRowHeight="14.25" x14ac:dyDescent="0.2"/>
  <cols>
    <col min="1" max="1" width="2.625" customWidth="1"/>
    <col min="2" max="2" width="6.875" customWidth="1"/>
    <col min="3" max="3" width="15" customWidth="1"/>
    <col min="4" max="4" width="16.75" customWidth="1"/>
    <col min="5" max="10" width="15.625" customWidth="1"/>
    <col min="11" max="11" width="17.625" customWidth="1"/>
  </cols>
  <sheetData>
    <row r="1" spans="2:11" ht="30" customHeight="1" thickBot="1" x14ac:dyDescent="0.25">
      <c r="B1" s="1" t="s">
        <v>11</v>
      </c>
      <c r="C1" s="1"/>
      <c r="D1" s="1"/>
      <c r="E1" s="1"/>
      <c r="F1" s="1"/>
      <c r="G1" s="1"/>
      <c r="H1" s="1"/>
      <c r="I1" s="1"/>
      <c r="J1" s="1"/>
      <c r="K1" s="1"/>
    </row>
    <row r="2" spans="2:11" ht="20.100000000000001" customHeight="1" thickTop="1" thickBot="1" x14ac:dyDescent="0.25">
      <c r="C2" s="2" t="s">
        <v>12</v>
      </c>
      <c r="D2" s="2"/>
      <c r="E2" s="2"/>
      <c r="G2" s="2" t="s">
        <v>13</v>
      </c>
      <c r="H2" s="2"/>
      <c r="I2" s="2"/>
    </row>
    <row r="3" spans="2:11" ht="14.25" customHeight="1" x14ac:dyDescent="0.2">
      <c r="C3" s="19" t="s">
        <v>0</v>
      </c>
      <c r="D3" s="19"/>
      <c r="E3" s="4">
        <v>250000</v>
      </c>
      <c r="G3" s="19" t="s">
        <v>6</v>
      </c>
      <c r="H3" s="19"/>
      <c r="I3" s="6">
        <f ca="1">IF(LoanIsGood,-PMT(InterestRate/PaymentsPerYear,ScheduledNumberOfPayments,LoanAmount),"")</f>
        <v>1304.1183412577773</v>
      </c>
    </row>
    <row r="4" spans="2:11" x14ac:dyDescent="0.2">
      <c r="C4" s="18" t="s">
        <v>1</v>
      </c>
      <c r="D4" s="18"/>
      <c r="E4" s="17">
        <v>4.7500000000000001E-2</v>
      </c>
      <c r="G4" s="18" t="s">
        <v>7</v>
      </c>
      <c r="H4" s="18"/>
      <c r="I4" s="10">
        <f ca="1">IF(LoanIsGood,LoanPeriod*PaymentsPerYear,"")</f>
        <v>360</v>
      </c>
    </row>
    <row r="5" spans="2:11" x14ac:dyDescent="0.2">
      <c r="C5" s="18" t="s">
        <v>2</v>
      </c>
      <c r="D5" s="18"/>
      <c r="E5" s="8">
        <v>30</v>
      </c>
      <c r="G5" s="18" t="s">
        <v>8</v>
      </c>
      <c r="H5" s="18"/>
      <c r="I5" s="10">
        <f ca="1">ActualNumberOfPayments</f>
        <v>360</v>
      </c>
    </row>
    <row r="6" spans="2:11" x14ac:dyDescent="0.2">
      <c r="C6" s="18" t="s">
        <v>3</v>
      </c>
      <c r="D6" s="18"/>
      <c r="E6" s="9">
        <v>12</v>
      </c>
      <c r="G6" s="18" t="s">
        <v>9</v>
      </c>
      <c r="H6" s="18"/>
      <c r="I6" s="7">
        <f ca="1">TotalEarlyPayments</f>
        <v>0</v>
      </c>
    </row>
    <row r="7" spans="2:11" x14ac:dyDescent="0.2">
      <c r="C7" s="18" t="s">
        <v>4</v>
      </c>
      <c r="D7" s="18"/>
      <c r="E7" s="12">
        <f ca="1">TODAY()</f>
        <v>43950</v>
      </c>
      <c r="G7" s="18" t="s">
        <v>10</v>
      </c>
      <c r="H7" s="18"/>
      <c r="I7" s="7">
        <f ca="1">TotalInterest</f>
        <v>219482.60285279961</v>
      </c>
    </row>
    <row r="9" spans="2:11" ht="15" x14ac:dyDescent="0.2">
      <c r="C9" s="18" t="s">
        <v>5</v>
      </c>
      <c r="D9" s="18"/>
      <c r="E9" s="5">
        <v>0</v>
      </c>
      <c r="G9" s="3" t="s">
        <v>14</v>
      </c>
      <c r="H9" s="20" t="s">
        <v>25</v>
      </c>
      <c r="I9" s="20"/>
    </row>
    <row r="11" spans="2:11" ht="35.1" customHeight="1" x14ac:dyDescent="0.2">
      <c r="B11" s="14" t="s">
        <v>15</v>
      </c>
      <c r="C11" s="14" t="s">
        <v>16</v>
      </c>
      <c r="D11" s="16" t="s">
        <v>17</v>
      </c>
      <c r="E11" s="16" t="s">
        <v>18</v>
      </c>
      <c r="F11" s="16" t="s">
        <v>19</v>
      </c>
      <c r="G11" s="16" t="s">
        <v>20</v>
      </c>
      <c r="H11" s="16" t="s">
        <v>21</v>
      </c>
      <c r="I11" s="16" t="s">
        <v>22</v>
      </c>
      <c r="J11" s="16" t="s">
        <v>23</v>
      </c>
      <c r="K11" s="16" t="s">
        <v>24</v>
      </c>
    </row>
    <row r="12" spans="2:11" x14ac:dyDescent="0.2">
      <c r="B12" s="11">
        <f ca="1">IF(LoanIsGood,IF(ROW()-ROW(PaymentSchedule[[#Headers],[PMT NO]])&gt;ScheduledNumberOfPayments,"",ROW()-ROW(PaymentSchedule[[#Headers],[PMT NO]])),"")</f>
        <v>1</v>
      </c>
      <c r="C12" s="13">
        <f ca="1">IF(PaymentSchedule[[#This Row],[PMT NO]]&lt;&gt;"",EOMONTH(LoanStartDate,ROW(PaymentSchedule[[#This Row],[PMT NO]])-ROW(PaymentSchedule[[#Headers],[PMT NO]])-2)+DAY(LoanStartDate),"")</f>
        <v>43950</v>
      </c>
      <c r="D12" s="15">
        <f ca="1">IF(PaymentSchedule[[#This Row],[PMT NO]]&lt;&gt;"",IF(ROW()-ROW(PaymentSchedule[[#Headers],[BEGINNING BALANCE]])=1,LoanAmount,INDEX(PaymentSchedule[ENDING BALANCE],ROW()-ROW(PaymentSchedule[[#Headers],[BEGINNING BALANCE]])-1)),"")</f>
        <v>250000</v>
      </c>
      <c r="E12" s="15">
        <f ca="1">IF(PaymentSchedule[[#This Row],[PMT NO]]&lt;&gt;"",ScheduledPayment,"")</f>
        <v>1304.1183412577773</v>
      </c>
      <c r="F1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2" s="15">
        <f ca="1">IF(PaymentSchedule[[#This Row],[PMT NO]]&lt;&gt;"",PaymentSchedule[[#This Row],[TOTAL PAYMENT]]-PaymentSchedule[[#This Row],[INTEREST]],"")</f>
        <v>314.5350079244439</v>
      </c>
      <c r="I12" s="15">
        <f ca="1">IF(PaymentSchedule[[#This Row],[PMT NO]]&lt;&gt;"",PaymentSchedule[[#This Row],[BEGINNING BALANCE]]*(InterestRate/PaymentsPerYear),"")</f>
        <v>989.58333333333337</v>
      </c>
      <c r="J1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249685.46499207555</v>
      </c>
      <c r="K12" s="15">
        <f ca="1">IF(PaymentSchedule[[#This Row],[PMT NO]]&lt;&gt;"",SUM(INDEX(PaymentSchedule[INTEREST],1,1):PaymentSchedule[[#This Row],[INTEREST]]),"")</f>
        <v>989.58333333333337</v>
      </c>
    </row>
    <row r="13" spans="2:11" x14ac:dyDescent="0.2">
      <c r="B13" s="11">
        <f ca="1">IF(LoanIsGood,IF(ROW()-ROW(PaymentSchedule[[#Headers],[PMT NO]])&gt;ScheduledNumberOfPayments,"",ROW()-ROW(PaymentSchedule[[#Headers],[PMT NO]])),"")</f>
        <v>2</v>
      </c>
      <c r="C13" s="13">
        <f ca="1">IF(PaymentSchedule[[#This Row],[PMT NO]]&lt;&gt;"",EOMONTH(LoanStartDate,ROW(PaymentSchedule[[#This Row],[PMT NO]])-ROW(PaymentSchedule[[#Headers],[PMT NO]])-2)+DAY(LoanStartDate),"")</f>
        <v>43980</v>
      </c>
      <c r="D13" s="15">
        <f ca="1">IF(PaymentSchedule[[#This Row],[PMT NO]]&lt;&gt;"",IF(ROW()-ROW(PaymentSchedule[[#Headers],[BEGINNING BALANCE]])=1,LoanAmount,INDEX(PaymentSchedule[ENDING BALANCE],ROW()-ROW(PaymentSchedule[[#Headers],[BEGINNING BALANCE]])-1)),"")</f>
        <v>249685.46499207555</v>
      </c>
      <c r="E13" s="15">
        <f ca="1">IF(PaymentSchedule[[#This Row],[PMT NO]]&lt;&gt;"",ScheduledPayment,"")</f>
        <v>1304.1183412577773</v>
      </c>
      <c r="F1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3" s="15">
        <f ca="1">IF(PaymentSchedule[[#This Row],[PMT NO]]&lt;&gt;"",PaymentSchedule[[#This Row],[TOTAL PAYMENT]]-PaymentSchedule[[#This Row],[INTEREST]],"")</f>
        <v>315.78004233081151</v>
      </c>
      <c r="I13" s="15">
        <f ca="1">IF(PaymentSchedule[[#This Row],[PMT NO]]&lt;&gt;"",PaymentSchedule[[#This Row],[BEGINNING BALANCE]]*(InterestRate/PaymentsPerYear),"")</f>
        <v>988.33829892696576</v>
      </c>
      <c r="J1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249369.68494974473</v>
      </c>
      <c r="K13" s="15">
        <f ca="1">IF(PaymentSchedule[[#This Row],[PMT NO]]&lt;&gt;"",SUM(INDEX(PaymentSchedule[INTEREST],1,1):PaymentSchedule[[#This Row],[INTEREST]]),"")</f>
        <v>1977.9216322602992</v>
      </c>
    </row>
    <row r="14" spans="2:11" x14ac:dyDescent="0.2">
      <c r="B14" s="11">
        <f ca="1">IF(LoanIsGood,IF(ROW()-ROW(PaymentSchedule[[#Headers],[PMT NO]])&gt;ScheduledNumberOfPayments,"",ROW()-ROW(PaymentSchedule[[#Headers],[PMT NO]])),"")</f>
        <v>3</v>
      </c>
      <c r="C14" s="13">
        <f ca="1">IF(PaymentSchedule[[#This Row],[PMT NO]]&lt;&gt;"",EOMONTH(LoanStartDate,ROW(PaymentSchedule[[#This Row],[PMT NO]])-ROW(PaymentSchedule[[#Headers],[PMT NO]])-2)+DAY(LoanStartDate),"")</f>
        <v>44011</v>
      </c>
      <c r="D14" s="15">
        <f ca="1">IF(PaymentSchedule[[#This Row],[PMT NO]]&lt;&gt;"",IF(ROW()-ROW(PaymentSchedule[[#Headers],[BEGINNING BALANCE]])=1,LoanAmount,INDEX(PaymentSchedule[ENDING BALANCE],ROW()-ROW(PaymentSchedule[[#Headers],[BEGINNING BALANCE]])-1)),"")</f>
        <v>249369.68494974473</v>
      </c>
      <c r="E14" s="15">
        <f ca="1">IF(PaymentSchedule[[#This Row],[PMT NO]]&lt;&gt;"",ScheduledPayment,"")</f>
        <v>1304.1183412577773</v>
      </c>
      <c r="F1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4" s="15">
        <f ca="1">IF(PaymentSchedule[[#This Row],[PMT NO]]&lt;&gt;"",PaymentSchedule[[#This Row],[TOTAL PAYMENT]]-PaymentSchedule[[#This Row],[INTEREST]],"")</f>
        <v>317.03000499837094</v>
      </c>
      <c r="I14" s="15">
        <f ca="1">IF(PaymentSchedule[[#This Row],[PMT NO]]&lt;&gt;"",PaymentSchedule[[#This Row],[BEGINNING BALANCE]]*(InterestRate/PaymentsPerYear),"")</f>
        <v>987.08833625940633</v>
      </c>
      <c r="J1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249052.65494474635</v>
      </c>
      <c r="K14" s="15">
        <f ca="1">IF(PaymentSchedule[[#This Row],[PMT NO]]&lt;&gt;"",SUM(INDEX(PaymentSchedule[INTEREST],1,1):PaymentSchedule[[#This Row],[INTEREST]]),"")</f>
        <v>2965.0099685197056</v>
      </c>
    </row>
    <row r="15" spans="2:11" x14ac:dyDescent="0.2">
      <c r="B15" s="11">
        <f ca="1">IF(LoanIsGood,IF(ROW()-ROW(PaymentSchedule[[#Headers],[PMT NO]])&gt;ScheduledNumberOfPayments,"",ROW()-ROW(PaymentSchedule[[#Headers],[PMT NO]])),"")</f>
        <v>4</v>
      </c>
      <c r="C15" s="13">
        <f ca="1">IF(PaymentSchedule[[#This Row],[PMT NO]]&lt;&gt;"",EOMONTH(LoanStartDate,ROW(PaymentSchedule[[#This Row],[PMT NO]])-ROW(PaymentSchedule[[#Headers],[PMT NO]])-2)+DAY(LoanStartDate),"")</f>
        <v>44041</v>
      </c>
      <c r="D15" s="15">
        <f ca="1">IF(PaymentSchedule[[#This Row],[PMT NO]]&lt;&gt;"",IF(ROW()-ROW(PaymentSchedule[[#Headers],[BEGINNING BALANCE]])=1,LoanAmount,INDEX(PaymentSchedule[ENDING BALANCE],ROW()-ROW(PaymentSchedule[[#Headers],[BEGINNING BALANCE]])-1)),"")</f>
        <v>249052.65494474635</v>
      </c>
      <c r="E15" s="15">
        <f ca="1">IF(PaymentSchedule[[#This Row],[PMT NO]]&lt;&gt;"",ScheduledPayment,"")</f>
        <v>1304.1183412577773</v>
      </c>
      <c r="F1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5" s="15">
        <f ca="1">IF(PaymentSchedule[[#This Row],[PMT NO]]&lt;&gt;"",PaymentSchedule[[#This Row],[TOTAL PAYMENT]]-PaymentSchedule[[#This Row],[INTEREST]],"")</f>
        <v>318.28491543482289</v>
      </c>
      <c r="I15" s="15">
        <f ca="1">IF(PaymentSchedule[[#This Row],[PMT NO]]&lt;&gt;"",PaymentSchedule[[#This Row],[BEGINNING BALANCE]]*(InterestRate/PaymentsPerYear),"")</f>
        <v>985.83342582295438</v>
      </c>
      <c r="J1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248734.37002931151</v>
      </c>
      <c r="K15" s="15">
        <f ca="1">IF(PaymentSchedule[[#This Row],[PMT NO]]&lt;&gt;"",SUM(INDEX(PaymentSchedule[INTEREST],1,1):PaymentSchedule[[#This Row],[INTEREST]]),"")</f>
        <v>3950.8433943426598</v>
      </c>
    </row>
    <row r="16" spans="2:11" x14ac:dyDescent="0.2">
      <c r="B16" s="11">
        <f ca="1">IF(LoanIsGood,IF(ROW()-ROW(PaymentSchedule[[#Headers],[PMT NO]])&gt;ScheduledNumberOfPayments,"",ROW()-ROW(PaymentSchedule[[#Headers],[PMT NO]])),"")</f>
        <v>5</v>
      </c>
      <c r="C16" s="13">
        <f ca="1">IF(PaymentSchedule[[#This Row],[PMT NO]]&lt;&gt;"",EOMONTH(LoanStartDate,ROW(PaymentSchedule[[#This Row],[PMT NO]])-ROW(PaymentSchedule[[#Headers],[PMT NO]])-2)+DAY(LoanStartDate),"")</f>
        <v>44072</v>
      </c>
      <c r="D16" s="15">
        <f ca="1">IF(PaymentSchedule[[#This Row],[PMT NO]]&lt;&gt;"",IF(ROW()-ROW(PaymentSchedule[[#Headers],[BEGINNING BALANCE]])=1,LoanAmount,INDEX(PaymentSchedule[ENDING BALANCE],ROW()-ROW(PaymentSchedule[[#Headers],[BEGINNING BALANCE]])-1)),"")</f>
        <v>248734.37002931151</v>
      </c>
      <c r="E16" s="15">
        <f ca="1">IF(PaymentSchedule[[#This Row],[PMT NO]]&lt;&gt;"",ScheduledPayment,"")</f>
        <v>1304.1183412577773</v>
      </c>
      <c r="F1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6" s="15">
        <f ca="1">IF(PaymentSchedule[[#This Row],[PMT NO]]&lt;&gt;"",PaymentSchedule[[#This Row],[TOTAL PAYMENT]]-PaymentSchedule[[#This Row],[INTEREST]],"")</f>
        <v>319.54479322508575</v>
      </c>
      <c r="I16" s="15">
        <f ca="1">IF(PaymentSchedule[[#This Row],[PMT NO]]&lt;&gt;"",PaymentSchedule[[#This Row],[BEGINNING BALANCE]]*(InterestRate/PaymentsPerYear),"")</f>
        <v>984.57354803269152</v>
      </c>
      <c r="J1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248414.82523608641</v>
      </c>
      <c r="K16" s="15">
        <f ca="1">IF(PaymentSchedule[[#This Row],[PMT NO]]&lt;&gt;"",SUM(INDEX(PaymentSchedule[INTEREST],1,1):PaymentSchedule[[#This Row],[INTEREST]]),"")</f>
        <v>4935.416942375351</v>
      </c>
    </row>
    <row r="17" spans="2:11" x14ac:dyDescent="0.2">
      <c r="B17" s="11">
        <f ca="1">IF(LoanIsGood,IF(ROW()-ROW(PaymentSchedule[[#Headers],[PMT NO]])&gt;ScheduledNumberOfPayments,"",ROW()-ROW(PaymentSchedule[[#Headers],[PMT NO]])),"")</f>
        <v>6</v>
      </c>
      <c r="C17" s="13">
        <f ca="1">IF(PaymentSchedule[[#This Row],[PMT NO]]&lt;&gt;"",EOMONTH(LoanStartDate,ROW(PaymentSchedule[[#This Row],[PMT NO]])-ROW(PaymentSchedule[[#Headers],[PMT NO]])-2)+DAY(LoanStartDate),"")</f>
        <v>44103</v>
      </c>
      <c r="D17" s="15">
        <f ca="1">IF(PaymentSchedule[[#This Row],[PMT NO]]&lt;&gt;"",IF(ROW()-ROW(PaymentSchedule[[#Headers],[BEGINNING BALANCE]])=1,LoanAmount,INDEX(PaymentSchedule[ENDING BALANCE],ROW()-ROW(PaymentSchedule[[#Headers],[BEGINNING BALANCE]])-1)),"")</f>
        <v>248414.82523608641</v>
      </c>
      <c r="E17" s="15">
        <f ca="1">IF(PaymentSchedule[[#This Row],[PMT NO]]&lt;&gt;"",ScheduledPayment,"")</f>
        <v>1304.1183412577773</v>
      </c>
      <c r="F1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7" s="15">
        <f ca="1">IF(PaymentSchedule[[#This Row],[PMT NO]]&lt;&gt;"",PaymentSchedule[[#This Row],[TOTAL PAYMENT]]-PaymentSchedule[[#This Row],[INTEREST]],"")</f>
        <v>320.80965803160177</v>
      </c>
      <c r="I17" s="15">
        <f ca="1">IF(PaymentSchedule[[#This Row],[PMT NO]]&lt;&gt;"",PaymentSchedule[[#This Row],[BEGINNING BALANCE]]*(InterestRate/PaymentsPerYear),"")</f>
        <v>983.3086832261755</v>
      </c>
      <c r="J1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248094.01557805482</v>
      </c>
      <c r="K17" s="15">
        <f ca="1">IF(PaymentSchedule[[#This Row],[PMT NO]]&lt;&gt;"",SUM(INDEX(PaymentSchedule[INTEREST],1,1):PaymentSchedule[[#This Row],[INTEREST]]),"")</f>
        <v>5918.7256256015262</v>
      </c>
    </row>
    <row r="18" spans="2:11" x14ac:dyDescent="0.2">
      <c r="B18" s="11">
        <f ca="1">IF(LoanIsGood,IF(ROW()-ROW(PaymentSchedule[[#Headers],[PMT NO]])&gt;ScheduledNumberOfPayments,"",ROW()-ROW(PaymentSchedule[[#Headers],[PMT NO]])),"")</f>
        <v>7</v>
      </c>
      <c r="C18" s="13">
        <f ca="1">IF(PaymentSchedule[[#This Row],[PMT NO]]&lt;&gt;"",EOMONTH(LoanStartDate,ROW(PaymentSchedule[[#This Row],[PMT NO]])-ROW(PaymentSchedule[[#Headers],[PMT NO]])-2)+DAY(LoanStartDate),"")</f>
        <v>44133</v>
      </c>
      <c r="D18" s="15">
        <f ca="1">IF(PaymentSchedule[[#This Row],[PMT NO]]&lt;&gt;"",IF(ROW()-ROW(PaymentSchedule[[#Headers],[BEGINNING BALANCE]])=1,LoanAmount,INDEX(PaymentSchedule[ENDING BALANCE],ROW()-ROW(PaymentSchedule[[#Headers],[BEGINNING BALANCE]])-1)),"")</f>
        <v>248094.01557805482</v>
      </c>
      <c r="E18" s="15">
        <f ca="1">IF(PaymentSchedule[[#This Row],[PMT NO]]&lt;&gt;"",ScheduledPayment,"")</f>
        <v>1304.1183412577773</v>
      </c>
      <c r="F1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8" s="15">
        <f ca="1">IF(PaymentSchedule[[#This Row],[PMT NO]]&lt;&gt;"",PaymentSchedule[[#This Row],[TOTAL PAYMENT]]-PaymentSchedule[[#This Row],[INTEREST]],"")</f>
        <v>322.07952959464353</v>
      </c>
      <c r="I18" s="15">
        <f ca="1">IF(PaymentSchedule[[#This Row],[PMT NO]]&lt;&gt;"",PaymentSchedule[[#This Row],[BEGINNING BALANCE]]*(InterestRate/PaymentsPerYear),"")</f>
        <v>982.03881166313374</v>
      </c>
      <c r="J1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247771.93604846019</v>
      </c>
      <c r="K18" s="15">
        <f ca="1">IF(PaymentSchedule[[#This Row],[PMT NO]]&lt;&gt;"",SUM(INDEX(PaymentSchedule[INTEREST],1,1):PaymentSchedule[[#This Row],[INTEREST]]),"")</f>
        <v>6900.76443726466</v>
      </c>
    </row>
    <row r="19" spans="2:11" x14ac:dyDescent="0.2">
      <c r="B19" s="11">
        <f ca="1">IF(LoanIsGood,IF(ROW()-ROW(PaymentSchedule[[#Headers],[PMT NO]])&gt;ScheduledNumberOfPayments,"",ROW()-ROW(PaymentSchedule[[#Headers],[PMT NO]])),"")</f>
        <v>8</v>
      </c>
      <c r="C19" s="13">
        <f ca="1">IF(PaymentSchedule[[#This Row],[PMT NO]]&lt;&gt;"",EOMONTH(LoanStartDate,ROW(PaymentSchedule[[#This Row],[PMT NO]])-ROW(PaymentSchedule[[#Headers],[PMT NO]])-2)+DAY(LoanStartDate),"")</f>
        <v>44164</v>
      </c>
      <c r="D19" s="15">
        <f ca="1">IF(PaymentSchedule[[#This Row],[PMT NO]]&lt;&gt;"",IF(ROW()-ROW(PaymentSchedule[[#Headers],[BEGINNING BALANCE]])=1,LoanAmount,INDEX(PaymentSchedule[ENDING BALANCE],ROW()-ROW(PaymentSchedule[[#Headers],[BEGINNING BALANCE]])-1)),"")</f>
        <v>247771.93604846019</v>
      </c>
      <c r="E19" s="15">
        <f ca="1">IF(PaymentSchedule[[#This Row],[PMT NO]]&lt;&gt;"",ScheduledPayment,"")</f>
        <v>1304.1183412577773</v>
      </c>
      <c r="F1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9" s="15">
        <f ca="1">IF(PaymentSchedule[[#This Row],[PMT NO]]&lt;&gt;"",PaymentSchedule[[#This Row],[TOTAL PAYMENT]]-PaymentSchedule[[#This Row],[INTEREST]],"")</f>
        <v>323.3544277326223</v>
      </c>
      <c r="I19" s="15">
        <f ca="1">IF(PaymentSchedule[[#This Row],[PMT NO]]&lt;&gt;"",PaymentSchedule[[#This Row],[BEGINNING BALANCE]]*(InterestRate/PaymentsPerYear),"")</f>
        <v>980.76391352515498</v>
      </c>
      <c r="J1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247448.58162072758</v>
      </c>
      <c r="K19" s="15">
        <f ca="1">IF(PaymentSchedule[[#This Row],[PMT NO]]&lt;&gt;"",SUM(INDEX(PaymentSchedule[INTEREST],1,1):PaymentSchedule[[#This Row],[INTEREST]]),"")</f>
        <v>7881.5283507898148</v>
      </c>
    </row>
    <row r="20" spans="2:11" x14ac:dyDescent="0.2">
      <c r="B20" s="11">
        <f ca="1">IF(LoanIsGood,IF(ROW()-ROW(PaymentSchedule[[#Headers],[PMT NO]])&gt;ScheduledNumberOfPayments,"",ROW()-ROW(PaymentSchedule[[#Headers],[PMT NO]])),"")</f>
        <v>9</v>
      </c>
      <c r="C20" s="13">
        <f ca="1">IF(PaymentSchedule[[#This Row],[PMT NO]]&lt;&gt;"",EOMONTH(LoanStartDate,ROW(PaymentSchedule[[#This Row],[PMT NO]])-ROW(PaymentSchedule[[#Headers],[PMT NO]])-2)+DAY(LoanStartDate),"")</f>
        <v>44194</v>
      </c>
      <c r="D20" s="15">
        <f ca="1">IF(PaymentSchedule[[#This Row],[PMT NO]]&lt;&gt;"",IF(ROW()-ROW(PaymentSchedule[[#Headers],[BEGINNING BALANCE]])=1,LoanAmount,INDEX(PaymentSchedule[ENDING BALANCE],ROW()-ROW(PaymentSchedule[[#Headers],[BEGINNING BALANCE]])-1)),"")</f>
        <v>247448.58162072758</v>
      </c>
      <c r="E20" s="15">
        <f ca="1">IF(PaymentSchedule[[#This Row],[PMT NO]]&lt;&gt;"",ScheduledPayment,"")</f>
        <v>1304.1183412577773</v>
      </c>
      <c r="F2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0" s="15">
        <f ca="1">IF(PaymentSchedule[[#This Row],[PMT NO]]&lt;&gt;"",PaymentSchedule[[#This Row],[TOTAL PAYMENT]]-PaymentSchedule[[#This Row],[INTEREST]],"")</f>
        <v>324.63437234239723</v>
      </c>
      <c r="I20" s="15">
        <f ca="1">IF(PaymentSchedule[[#This Row],[PMT NO]]&lt;&gt;"",PaymentSchedule[[#This Row],[BEGINNING BALANCE]]*(InterestRate/PaymentsPerYear),"")</f>
        <v>979.48396891538005</v>
      </c>
      <c r="J2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247123.94724838517</v>
      </c>
      <c r="K20" s="15">
        <f ca="1">IF(PaymentSchedule[[#This Row],[PMT NO]]&lt;&gt;"",SUM(INDEX(PaymentSchedule[INTEREST],1,1):PaymentSchedule[[#This Row],[INTEREST]]),"")</f>
        <v>8861.0123197051944</v>
      </c>
    </row>
    <row r="21" spans="2:11" x14ac:dyDescent="0.2">
      <c r="B21" s="11">
        <f ca="1">IF(LoanIsGood,IF(ROW()-ROW(PaymentSchedule[[#Headers],[PMT NO]])&gt;ScheduledNumberOfPayments,"",ROW()-ROW(PaymentSchedule[[#Headers],[PMT NO]])),"")</f>
        <v>10</v>
      </c>
      <c r="C21" s="13">
        <f ca="1">IF(PaymentSchedule[[#This Row],[PMT NO]]&lt;&gt;"",EOMONTH(LoanStartDate,ROW(PaymentSchedule[[#This Row],[PMT NO]])-ROW(PaymentSchedule[[#Headers],[PMT NO]])-2)+DAY(LoanStartDate),"")</f>
        <v>44225</v>
      </c>
      <c r="D21" s="15">
        <f ca="1">IF(PaymentSchedule[[#This Row],[PMT NO]]&lt;&gt;"",IF(ROW()-ROW(PaymentSchedule[[#Headers],[BEGINNING BALANCE]])=1,LoanAmount,INDEX(PaymentSchedule[ENDING BALANCE],ROW()-ROW(PaymentSchedule[[#Headers],[BEGINNING BALANCE]])-1)),"")</f>
        <v>247123.94724838517</v>
      </c>
      <c r="E21" s="15">
        <f ca="1">IF(PaymentSchedule[[#This Row],[PMT NO]]&lt;&gt;"",ScheduledPayment,"")</f>
        <v>1304.1183412577773</v>
      </c>
      <c r="F2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1" s="15">
        <f ca="1">IF(PaymentSchedule[[#This Row],[PMT NO]]&lt;&gt;"",PaymentSchedule[[#This Row],[TOTAL PAYMENT]]-PaymentSchedule[[#This Row],[INTEREST]],"")</f>
        <v>325.91938339958585</v>
      </c>
      <c r="I21" s="15">
        <f ca="1">IF(PaymentSchedule[[#This Row],[PMT NO]]&lt;&gt;"",PaymentSchedule[[#This Row],[BEGINNING BALANCE]]*(InterestRate/PaymentsPerYear),"")</f>
        <v>978.19895785819142</v>
      </c>
      <c r="J2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246798.02786498558</v>
      </c>
      <c r="K21" s="15">
        <f ca="1">IF(PaymentSchedule[[#This Row],[PMT NO]]&lt;&gt;"",SUM(INDEX(PaymentSchedule[INTEREST],1,1):PaymentSchedule[[#This Row],[INTEREST]]),"")</f>
        <v>9839.211277563385</v>
      </c>
    </row>
    <row r="22" spans="2:11" x14ac:dyDescent="0.2">
      <c r="B22" s="11">
        <f ca="1">IF(LoanIsGood,IF(ROW()-ROW(PaymentSchedule[[#Headers],[PMT NO]])&gt;ScheduledNumberOfPayments,"",ROW()-ROW(PaymentSchedule[[#Headers],[PMT NO]])),"")</f>
        <v>11</v>
      </c>
      <c r="C22" s="13">
        <f ca="1">IF(PaymentSchedule[[#This Row],[PMT NO]]&lt;&gt;"",EOMONTH(LoanStartDate,ROW(PaymentSchedule[[#This Row],[PMT NO]])-ROW(PaymentSchedule[[#Headers],[PMT NO]])-2)+DAY(LoanStartDate),"")</f>
        <v>44256</v>
      </c>
      <c r="D22" s="15">
        <f ca="1">IF(PaymentSchedule[[#This Row],[PMT NO]]&lt;&gt;"",IF(ROW()-ROW(PaymentSchedule[[#Headers],[BEGINNING BALANCE]])=1,LoanAmount,INDEX(PaymentSchedule[ENDING BALANCE],ROW()-ROW(PaymentSchedule[[#Headers],[BEGINNING BALANCE]])-1)),"")</f>
        <v>246798.02786498558</v>
      </c>
      <c r="E22" s="15">
        <f ca="1">IF(PaymentSchedule[[#This Row],[PMT NO]]&lt;&gt;"",ScheduledPayment,"")</f>
        <v>1304.1183412577773</v>
      </c>
      <c r="F2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2" s="15">
        <f ca="1">IF(PaymentSchedule[[#This Row],[PMT NO]]&lt;&gt;"",PaymentSchedule[[#This Row],[TOTAL PAYMENT]]-PaymentSchedule[[#This Row],[INTEREST]],"")</f>
        <v>327.20948095887593</v>
      </c>
      <c r="I22" s="15">
        <f ca="1">IF(PaymentSchedule[[#This Row],[PMT NO]]&lt;&gt;"",PaymentSchedule[[#This Row],[BEGINNING BALANCE]]*(InterestRate/PaymentsPerYear),"")</f>
        <v>976.90886029890135</v>
      </c>
      <c r="J2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246470.8183840267</v>
      </c>
      <c r="K22" s="15">
        <f ca="1">IF(PaymentSchedule[[#This Row],[PMT NO]]&lt;&gt;"",SUM(INDEX(PaymentSchedule[INTEREST],1,1):PaymentSchedule[[#This Row],[INTEREST]]),"")</f>
        <v>10816.120137862286</v>
      </c>
    </row>
    <row r="23" spans="2:11" x14ac:dyDescent="0.2">
      <c r="B23" s="11">
        <f ca="1">IF(LoanIsGood,IF(ROW()-ROW(PaymentSchedule[[#Headers],[PMT NO]])&gt;ScheduledNumberOfPayments,"",ROW()-ROW(PaymentSchedule[[#Headers],[PMT NO]])),"")</f>
        <v>12</v>
      </c>
      <c r="C23" s="13">
        <f ca="1">IF(PaymentSchedule[[#This Row],[PMT NO]]&lt;&gt;"",EOMONTH(LoanStartDate,ROW(PaymentSchedule[[#This Row],[PMT NO]])-ROW(PaymentSchedule[[#Headers],[PMT NO]])-2)+DAY(LoanStartDate),"")</f>
        <v>44284</v>
      </c>
      <c r="D23" s="15">
        <f ca="1">IF(PaymentSchedule[[#This Row],[PMT NO]]&lt;&gt;"",IF(ROW()-ROW(PaymentSchedule[[#Headers],[BEGINNING BALANCE]])=1,LoanAmount,INDEX(PaymentSchedule[ENDING BALANCE],ROW()-ROW(PaymentSchedule[[#Headers],[BEGINNING BALANCE]])-1)),"")</f>
        <v>246470.8183840267</v>
      </c>
      <c r="E23" s="15">
        <f ca="1">IF(PaymentSchedule[[#This Row],[PMT NO]]&lt;&gt;"",ScheduledPayment,"")</f>
        <v>1304.1183412577773</v>
      </c>
      <c r="F2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3" s="15">
        <f ca="1">IF(PaymentSchedule[[#This Row],[PMT NO]]&lt;&gt;"",PaymentSchedule[[#This Row],[TOTAL PAYMENT]]-PaymentSchedule[[#This Row],[INTEREST]],"")</f>
        <v>328.50468515433818</v>
      </c>
      <c r="I23" s="15">
        <f ca="1">IF(PaymentSchedule[[#This Row],[PMT NO]]&lt;&gt;"",PaymentSchedule[[#This Row],[BEGINNING BALANCE]]*(InterestRate/PaymentsPerYear),"")</f>
        <v>975.6136561034391</v>
      </c>
      <c r="J2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246142.31369887237</v>
      </c>
      <c r="K23" s="15">
        <f ca="1">IF(PaymentSchedule[[#This Row],[PMT NO]]&lt;&gt;"",SUM(INDEX(PaymentSchedule[INTEREST],1,1):PaymentSchedule[[#This Row],[INTEREST]]),"")</f>
        <v>11791.733793965726</v>
      </c>
    </row>
    <row r="24" spans="2:11" x14ac:dyDescent="0.2">
      <c r="B24" s="11">
        <f ca="1">IF(LoanIsGood,IF(ROW()-ROW(PaymentSchedule[[#Headers],[PMT NO]])&gt;ScheduledNumberOfPayments,"",ROW()-ROW(PaymentSchedule[[#Headers],[PMT NO]])),"")</f>
        <v>13</v>
      </c>
      <c r="C24" s="13">
        <f ca="1">IF(PaymentSchedule[[#This Row],[PMT NO]]&lt;&gt;"",EOMONTH(LoanStartDate,ROW(PaymentSchedule[[#This Row],[PMT NO]])-ROW(PaymentSchedule[[#Headers],[PMT NO]])-2)+DAY(LoanStartDate),"")</f>
        <v>44315</v>
      </c>
      <c r="D24" s="15">
        <f ca="1">IF(PaymentSchedule[[#This Row],[PMT NO]]&lt;&gt;"",IF(ROW()-ROW(PaymentSchedule[[#Headers],[BEGINNING BALANCE]])=1,LoanAmount,INDEX(PaymentSchedule[ENDING BALANCE],ROW()-ROW(PaymentSchedule[[#Headers],[BEGINNING BALANCE]])-1)),"")</f>
        <v>246142.31369887237</v>
      </c>
      <c r="E24" s="15">
        <f ca="1">IF(PaymentSchedule[[#This Row],[PMT NO]]&lt;&gt;"",ScheduledPayment,"")</f>
        <v>1304.1183412577773</v>
      </c>
      <c r="F2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4" s="15">
        <f ca="1">IF(PaymentSchedule[[#This Row],[PMT NO]]&lt;&gt;"",PaymentSchedule[[#This Row],[TOTAL PAYMENT]]-PaymentSchedule[[#This Row],[INTEREST]],"")</f>
        <v>329.80501619974075</v>
      </c>
      <c r="I24" s="15">
        <f ca="1">IF(PaymentSchedule[[#This Row],[PMT NO]]&lt;&gt;"",PaymentSchedule[[#This Row],[BEGINNING BALANCE]]*(InterestRate/PaymentsPerYear),"")</f>
        <v>974.31332505803653</v>
      </c>
      <c r="J2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245812.50868267263</v>
      </c>
      <c r="K24" s="15">
        <f ca="1">IF(PaymentSchedule[[#This Row],[PMT NO]]&lt;&gt;"",SUM(INDEX(PaymentSchedule[INTEREST],1,1):PaymentSchedule[[#This Row],[INTEREST]]),"")</f>
        <v>12766.047119023762</v>
      </c>
    </row>
    <row r="25" spans="2:11" x14ac:dyDescent="0.2">
      <c r="B25" s="11">
        <f ca="1">IF(LoanIsGood,IF(ROW()-ROW(PaymentSchedule[[#Headers],[PMT NO]])&gt;ScheduledNumberOfPayments,"",ROW()-ROW(PaymentSchedule[[#Headers],[PMT NO]])),"")</f>
        <v>14</v>
      </c>
      <c r="C25" s="13">
        <f ca="1">IF(PaymentSchedule[[#This Row],[PMT NO]]&lt;&gt;"",EOMONTH(LoanStartDate,ROW(PaymentSchedule[[#This Row],[PMT NO]])-ROW(PaymentSchedule[[#Headers],[PMT NO]])-2)+DAY(LoanStartDate),"")</f>
        <v>44345</v>
      </c>
      <c r="D25" s="15">
        <f ca="1">IF(PaymentSchedule[[#This Row],[PMT NO]]&lt;&gt;"",IF(ROW()-ROW(PaymentSchedule[[#Headers],[BEGINNING BALANCE]])=1,LoanAmount,INDEX(PaymentSchedule[ENDING BALANCE],ROW()-ROW(PaymentSchedule[[#Headers],[BEGINNING BALANCE]])-1)),"")</f>
        <v>245812.50868267263</v>
      </c>
      <c r="E25" s="15">
        <f ca="1">IF(PaymentSchedule[[#This Row],[PMT NO]]&lt;&gt;"",ScheduledPayment,"")</f>
        <v>1304.1183412577773</v>
      </c>
      <c r="F2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5" s="15">
        <f ca="1">IF(PaymentSchedule[[#This Row],[PMT NO]]&lt;&gt;"",PaymentSchedule[[#This Row],[TOTAL PAYMENT]]-PaymentSchedule[[#This Row],[INTEREST]],"")</f>
        <v>331.11049438886471</v>
      </c>
      <c r="I25" s="15">
        <f ca="1">IF(PaymentSchedule[[#This Row],[PMT NO]]&lt;&gt;"",PaymentSchedule[[#This Row],[BEGINNING BALANCE]]*(InterestRate/PaymentsPerYear),"")</f>
        <v>973.00784686891257</v>
      </c>
      <c r="J2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245481.39818828375</v>
      </c>
      <c r="K25" s="15">
        <f ca="1">IF(PaymentSchedule[[#This Row],[PMT NO]]&lt;&gt;"",SUM(INDEX(PaymentSchedule[INTEREST],1,1):PaymentSchedule[[#This Row],[INTEREST]]),"")</f>
        <v>13739.054965892676</v>
      </c>
    </row>
    <row r="26" spans="2:11" x14ac:dyDescent="0.2">
      <c r="B26" s="11">
        <f ca="1">IF(LoanIsGood,IF(ROW()-ROW(PaymentSchedule[[#Headers],[PMT NO]])&gt;ScheduledNumberOfPayments,"",ROW()-ROW(PaymentSchedule[[#Headers],[PMT NO]])),"")</f>
        <v>15</v>
      </c>
      <c r="C26" s="13">
        <f ca="1">IF(PaymentSchedule[[#This Row],[PMT NO]]&lt;&gt;"",EOMONTH(LoanStartDate,ROW(PaymentSchedule[[#This Row],[PMT NO]])-ROW(PaymentSchedule[[#Headers],[PMT NO]])-2)+DAY(LoanStartDate),"")</f>
        <v>44376</v>
      </c>
      <c r="D26" s="15">
        <f ca="1">IF(PaymentSchedule[[#This Row],[PMT NO]]&lt;&gt;"",IF(ROW()-ROW(PaymentSchedule[[#Headers],[BEGINNING BALANCE]])=1,LoanAmount,INDEX(PaymentSchedule[ENDING BALANCE],ROW()-ROW(PaymentSchedule[[#Headers],[BEGINNING BALANCE]])-1)),"")</f>
        <v>245481.39818828375</v>
      </c>
      <c r="E26" s="15">
        <f ca="1">IF(PaymentSchedule[[#This Row],[PMT NO]]&lt;&gt;"",ScheduledPayment,"")</f>
        <v>1304.1183412577773</v>
      </c>
      <c r="F2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6" s="15">
        <f ca="1">IF(PaymentSchedule[[#This Row],[PMT NO]]&lt;&gt;"",PaymentSchedule[[#This Row],[TOTAL PAYMENT]]-PaymentSchedule[[#This Row],[INTEREST]],"")</f>
        <v>332.42114009582065</v>
      </c>
      <c r="I26" s="15">
        <f ca="1">IF(PaymentSchedule[[#This Row],[PMT NO]]&lt;&gt;"",PaymentSchedule[[#This Row],[BEGINNING BALANCE]]*(InterestRate/PaymentsPerYear),"")</f>
        <v>971.69720116195663</v>
      </c>
      <c r="J2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245148.97704818792</v>
      </c>
      <c r="K26" s="15">
        <f ca="1">IF(PaymentSchedule[[#This Row],[PMT NO]]&lt;&gt;"",SUM(INDEX(PaymentSchedule[INTEREST],1,1):PaymentSchedule[[#This Row],[INTEREST]]),"")</f>
        <v>14710.752167054632</v>
      </c>
    </row>
    <row r="27" spans="2:11" x14ac:dyDescent="0.2">
      <c r="B27" s="11">
        <f ca="1">IF(LoanIsGood,IF(ROW()-ROW(PaymentSchedule[[#Headers],[PMT NO]])&gt;ScheduledNumberOfPayments,"",ROW()-ROW(PaymentSchedule[[#Headers],[PMT NO]])),"")</f>
        <v>16</v>
      </c>
      <c r="C27" s="13">
        <f ca="1">IF(PaymentSchedule[[#This Row],[PMT NO]]&lt;&gt;"",EOMONTH(LoanStartDate,ROW(PaymentSchedule[[#This Row],[PMT NO]])-ROW(PaymentSchedule[[#Headers],[PMT NO]])-2)+DAY(LoanStartDate),"")</f>
        <v>44406</v>
      </c>
      <c r="D27" s="15">
        <f ca="1">IF(PaymentSchedule[[#This Row],[PMT NO]]&lt;&gt;"",IF(ROW()-ROW(PaymentSchedule[[#Headers],[BEGINNING BALANCE]])=1,LoanAmount,INDEX(PaymentSchedule[ENDING BALANCE],ROW()-ROW(PaymentSchedule[[#Headers],[BEGINNING BALANCE]])-1)),"")</f>
        <v>245148.97704818792</v>
      </c>
      <c r="E27" s="15">
        <f ca="1">IF(PaymentSchedule[[#This Row],[PMT NO]]&lt;&gt;"",ScheduledPayment,"")</f>
        <v>1304.1183412577773</v>
      </c>
      <c r="F2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7" s="15">
        <f ca="1">IF(PaymentSchedule[[#This Row],[PMT NO]]&lt;&gt;"",PaymentSchedule[[#This Row],[TOTAL PAYMENT]]-PaymentSchedule[[#This Row],[INTEREST]],"")</f>
        <v>333.73697377536666</v>
      </c>
      <c r="I27" s="15">
        <f ca="1">IF(PaymentSchedule[[#This Row],[PMT NO]]&lt;&gt;"",PaymentSchedule[[#This Row],[BEGINNING BALANCE]]*(InterestRate/PaymentsPerYear),"")</f>
        <v>970.38136748241061</v>
      </c>
      <c r="J2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244815.24007441255</v>
      </c>
      <c r="K27" s="15">
        <f ca="1">IF(PaymentSchedule[[#This Row],[PMT NO]]&lt;&gt;"",SUM(INDEX(PaymentSchedule[INTEREST],1,1):PaymentSchedule[[#This Row],[INTEREST]]),"")</f>
        <v>15681.133534537043</v>
      </c>
    </row>
    <row r="28" spans="2:11" x14ac:dyDescent="0.2">
      <c r="B28" s="11">
        <f ca="1">IF(LoanIsGood,IF(ROW()-ROW(PaymentSchedule[[#Headers],[PMT NO]])&gt;ScheduledNumberOfPayments,"",ROW()-ROW(PaymentSchedule[[#Headers],[PMT NO]])),"")</f>
        <v>17</v>
      </c>
      <c r="C28" s="13">
        <f ca="1">IF(PaymentSchedule[[#This Row],[PMT NO]]&lt;&gt;"",EOMONTH(LoanStartDate,ROW(PaymentSchedule[[#This Row],[PMT NO]])-ROW(PaymentSchedule[[#Headers],[PMT NO]])-2)+DAY(LoanStartDate),"")</f>
        <v>44437</v>
      </c>
      <c r="D28" s="15">
        <f ca="1">IF(PaymentSchedule[[#This Row],[PMT NO]]&lt;&gt;"",IF(ROW()-ROW(PaymentSchedule[[#Headers],[BEGINNING BALANCE]])=1,LoanAmount,INDEX(PaymentSchedule[ENDING BALANCE],ROW()-ROW(PaymentSchedule[[#Headers],[BEGINNING BALANCE]])-1)),"")</f>
        <v>244815.24007441255</v>
      </c>
      <c r="E28" s="15">
        <f ca="1">IF(PaymentSchedule[[#This Row],[PMT NO]]&lt;&gt;"",ScheduledPayment,"")</f>
        <v>1304.1183412577773</v>
      </c>
      <c r="F2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8" s="15">
        <f ca="1">IF(PaymentSchedule[[#This Row],[PMT NO]]&lt;&gt;"",PaymentSchedule[[#This Row],[TOTAL PAYMENT]]-PaymentSchedule[[#This Row],[INTEREST]],"")</f>
        <v>335.05801596322749</v>
      </c>
      <c r="I28" s="15">
        <f ca="1">IF(PaymentSchedule[[#This Row],[PMT NO]]&lt;&gt;"",PaymentSchedule[[#This Row],[BEGINNING BALANCE]]*(InterestRate/PaymentsPerYear),"")</f>
        <v>969.06032529454978</v>
      </c>
      <c r="J2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244480.18205844931</v>
      </c>
      <c r="K28" s="15">
        <f ca="1">IF(PaymentSchedule[[#This Row],[PMT NO]]&lt;&gt;"",SUM(INDEX(PaymentSchedule[INTEREST],1,1):PaymentSchedule[[#This Row],[INTEREST]]),"")</f>
        <v>16650.193859831594</v>
      </c>
    </row>
    <row r="29" spans="2:11" x14ac:dyDescent="0.2">
      <c r="B29" s="11">
        <f ca="1">IF(LoanIsGood,IF(ROW()-ROW(PaymentSchedule[[#Headers],[PMT NO]])&gt;ScheduledNumberOfPayments,"",ROW()-ROW(PaymentSchedule[[#Headers],[PMT NO]])),"")</f>
        <v>18</v>
      </c>
      <c r="C29" s="13">
        <f ca="1">IF(PaymentSchedule[[#This Row],[PMT NO]]&lt;&gt;"",EOMONTH(LoanStartDate,ROW(PaymentSchedule[[#This Row],[PMT NO]])-ROW(PaymentSchedule[[#Headers],[PMT NO]])-2)+DAY(LoanStartDate),"")</f>
        <v>44468</v>
      </c>
      <c r="D29" s="15">
        <f ca="1">IF(PaymentSchedule[[#This Row],[PMT NO]]&lt;&gt;"",IF(ROW()-ROW(PaymentSchedule[[#Headers],[BEGINNING BALANCE]])=1,LoanAmount,INDEX(PaymentSchedule[ENDING BALANCE],ROW()-ROW(PaymentSchedule[[#Headers],[BEGINNING BALANCE]])-1)),"")</f>
        <v>244480.18205844931</v>
      </c>
      <c r="E29" s="15">
        <f ca="1">IF(PaymentSchedule[[#This Row],[PMT NO]]&lt;&gt;"",ScheduledPayment,"")</f>
        <v>1304.1183412577773</v>
      </c>
      <c r="F2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9" s="15">
        <f ca="1">IF(PaymentSchedule[[#This Row],[PMT NO]]&lt;&gt;"",PaymentSchedule[[#This Row],[TOTAL PAYMENT]]-PaymentSchedule[[#This Row],[INTEREST]],"")</f>
        <v>336.38428727641531</v>
      </c>
      <c r="I29" s="15">
        <f ca="1">IF(PaymentSchedule[[#This Row],[PMT NO]]&lt;&gt;"",PaymentSchedule[[#This Row],[BEGINNING BALANCE]]*(InterestRate/PaymentsPerYear),"")</f>
        <v>967.73405398136197</v>
      </c>
      <c r="J2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244143.79777117289</v>
      </c>
      <c r="K29" s="15">
        <f ca="1">IF(PaymentSchedule[[#This Row],[PMT NO]]&lt;&gt;"",SUM(INDEX(PaymentSchedule[INTEREST],1,1):PaymentSchedule[[#This Row],[INTEREST]]),"")</f>
        <v>17617.927913812957</v>
      </c>
    </row>
    <row r="30" spans="2:11" x14ac:dyDescent="0.2">
      <c r="B30" s="11">
        <f ca="1">IF(LoanIsGood,IF(ROW()-ROW(PaymentSchedule[[#Headers],[PMT NO]])&gt;ScheduledNumberOfPayments,"",ROW()-ROW(PaymentSchedule[[#Headers],[PMT NO]])),"")</f>
        <v>19</v>
      </c>
      <c r="C30" s="13">
        <f ca="1">IF(PaymentSchedule[[#This Row],[PMT NO]]&lt;&gt;"",EOMONTH(LoanStartDate,ROW(PaymentSchedule[[#This Row],[PMT NO]])-ROW(PaymentSchedule[[#Headers],[PMT NO]])-2)+DAY(LoanStartDate),"")</f>
        <v>44498</v>
      </c>
      <c r="D30" s="15">
        <f ca="1">IF(PaymentSchedule[[#This Row],[PMT NO]]&lt;&gt;"",IF(ROW()-ROW(PaymentSchedule[[#Headers],[BEGINNING BALANCE]])=1,LoanAmount,INDEX(PaymentSchedule[ENDING BALANCE],ROW()-ROW(PaymentSchedule[[#Headers],[BEGINNING BALANCE]])-1)),"")</f>
        <v>244143.79777117289</v>
      </c>
      <c r="E30" s="15">
        <f ca="1">IF(PaymentSchedule[[#This Row],[PMT NO]]&lt;&gt;"",ScheduledPayment,"")</f>
        <v>1304.1183412577773</v>
      </c>
      <c r="F3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0" s="15">
        <f ca="1">IF(PaymentSchedule[[#This Row],[PMT NO]]&lt;&gt;"",PaymentSchedule[[#This Row],[TOTAL PAYMENT]]-PaymentSchedule[[#This Row],[INTEREST]],"")</f>
        <v>337.71580841355114</v>
      </c>
      <c r="I30" s="15">
        <f ca="1">IF(PaymentSchedule[[#This Row],[PMT NO]]&lt;&gt;"",PaymentSchedule[[#This Row],[BEGINNING BALANCE]]*(InterestRate/PaymentsPerYear),"")</f>
        <v>966.40253284422613</v>
      </c>
      <c r="J3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243806.08196275934</v>
      </c>
      <c r="K30" s="15">
        <f ca="1">IF(PaymentSchedule[[#This Row],[PMT NO]]&lt;&gt;"",SUM(INDEX(PaymentSchedule[INTEREST],1,1):PaymentSchedule[[#This Row],[INTEREST]]),"")</f>
        <v>18584.330446657183</v>
      </c>
    </row>
    <row r="31" spans="2:11" x14ac:dyDescent="0.2">
      <c r="B31" s="11">
        <f ca="1">IF(LoanIsGood,IF(ROW()-ROW(PaymentSchedule[[#Headers],[PMT NO]])&gt;ScheduledNumberOfPayments,"",ROW()-ROW(PaymentSchedule[[#Headers],[PMT NO]])),"")</f>
        <v>20</v>
      </c>
      <c r="C31" s="13">
        <f ca="1">IF(PaymentSchedule[[#This Row],[PMT NO]]&lt;&gt;"",EOMONTH(LoanStartDate,ROW(PaymentSchedule[[#This Row],[PMT NO]])-ROW(PaymentSchedule[[#Headers],[PMT NO]])-2)+DAY(LoanStartDate),"")</f>
        <v>44529</v>
      </c>
      <c r="D31" s="15">
        <f ca="1">IF(PaymentSchedule[[#This Row],[PMT NO]]&lt;&gt;"",IF(ROW()-ROW(PaymentSchedule[[#Headers],[BEGINNING BALANCE]])=1,LoanAmount,INDEX(PaymentSchedule[ENDING BALANCE],ROW()-ROW(PaymentSchedule[[#Headers],[BEGINNING BALANCE]])-1)),"")</f>
        <v>243806.08196275934</v>
      </c>
      <c r="E31" s="15">
        <f ca="1">IF(PaymentSchedule[[#This Row],[PMT NO]]&lt;&gt;"",ScheduledPayment,"")</f>
        <v>1304.1183412577773</v>
      </c>
      <c r="F3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1" s="15">
        <f ca="1">IF(PaymentSchedule[[#This Row],[PMT NO]]&lt;&gt;"",PaymentSchedule[[#This Row],[TOTAL PAYMENT]]-PaymentSchedule[[#This Row],[INTEREST]],"")</f>
        <v>339.05260015518809</v>
      </c>
      <c r="I31" s="15">
        <f ca="1">IF(PaymentSchedule[[#This Row],[PMT NO]]&lt;&gt;"",PaymentSchedule[[#This Row],[BEGINNING BALANCE]]*(InterestRate/PaymentsPerYear),"")</f>
        <v>965.06574110258919</v>
      </c>
      <c r="J3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243467.02936260417</v>
      </c>
      <c r="K31" s="15">
        <f ca="1">IF(PaymentSchedule[[#This Row],[PMT NO]]&lt;&gt;"",SUM(INDEX(PaymentSchedule[INTEREST],1,1):PaymentSchedule[[#This Row],[INTEREST]]),"")</f>
        <v>19549.396187759772</v>
      </c>
    </row>
    <row r="32" spans="2:11" x14ac:dyDescent="0.2">
      <c r="B32" s="11">
        <f ca="1">IF(LoanIsGood,IF(ROW()-ROW(PaymentSchedule[[#Headers],[PMT NO]])&gt;ScheduledNumberOfPayments,"",ROW()-ROW(PaymentSchedule[[#Headers],[PMT NO]])),"")</f>
        <v>21</v>
      </c>
      <c r="C32" s="13">
        <f ca="1">IF(PaymentSchedule[[#This Row],[PMT NO]]&lt;&gt;"",EOMONTH(LoanStartDate,ROW(PaymentSchedule[[#This Row],[PMT NO]])-ROW(PaymentSchedule[[#Headers],[PMT NO]])-2)+DAY(LoanStartDate),"")</f>
        <v>44559</v>
      </c>
      <c r="D32" s="15">
        <f ca="1">IF(PaymentSchedule[[#This Row],[PMT NO]]&lt;&gt;"",IF(ROW()-ROW(PaymentSchedule[[#Headers],[BEGINNING BALANCE]])=1,LoanAmount,INDEX(PaymentSchedule[ENDING BALANCE],ROW()-ROW(PaymentSchedule[[#Headers],[BEGINNING BALANCE]])-1)),"")</f>
        <v>243467.02936260417</v>
      </c>
      <c r="E32" s="15">
        <f ca="1">IF(PaymentSchedule[[#This Row],[PMT NO]]&lt;&gt;"",ScheduledPayment,"")</f>
        <v>1304.1183412577773</v>
      </c>
      <c r="F3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2" s="15">
        <f ca="1">IF(PaymentSchedule[[#This Row],[PMT NO]]&lt;&gt;"",PaymentSchedule[[#This Row],[TOTAL PAYMENT]]-PaymentSchedule[[#This Row],[INTEREST]],"")</f>
        <v>340.39468336413574</v>
      </c>
      <c r="I32" s="15">
        <f ca="1">IF(PaymentSchedule[[#This Row],[PMT NO]]&lt;&gt;"",PaymentSchedule[[#This Row],[BEGINNING BALANCE]]*(InterestRate/PaymentsPerYear),"")</f>
        <v>963.72365789364153</v>
      </c>
      <c r="J3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243126.63467924003</v>
      </c>
      <c r="K32" s="15">
        <f ca="1">IF(PaymentSchedule[[#This Row],[PMT NO]]&lt;&gt;"",SUM(INDEX(PaymentSchedule[INTEREST],1,1):PaymentSchedule[[#This Row],[INTEREST]]),"")</f>
        <v>20513.119845653415</v>
      </c>
    </row>
    <row r="33" spans="2:11" x14ac:dyDescent="0.2">
      <c r="B33" s="11">
        <f ca="1">IF(LoanIsGood,IF(ROW()-ROW(PaymentSchedule[[#Headers],[PMT NO]])&gt;ScheduledNumberOfPayments,"",ROW()-ROW(PaymentSchedule[[#Headers],[PMT NO]])),"")</f>
        <v>22</v>
      </c>
      <c r="C33" s="13">
        <f ca="1">IF(PaymentSchedule[[#This Row],[PMT NO]]&lt;&gt;"",EOMONTH(LoanStartDate,ROW(PaymentSchedule[[#This Row],[PMT NO]])-ROW(PaymentSchedule[[#Headers],[PMT NO]])-2)+DAY(LoanStartDate),"")</f>
        <v>44590</v>
      </c>
      <c r="D33" s="15">
        <f ca="1">IF(PaymentSchedule[[#This Row],[PMT NO]]&lt;&gt;"",IF(ROW()-ROW(PaymentSchedule[[#Headers],[BEGINNING BALANCE]])=1,LoanAmount,INDEX(PaymentSchedule[ENDING BALANCE],ROW()-ROW(PaymentSchedule[[#Headers],[BEGINNING BALANCE]])-1)),"")</f>
        <v>243126.63467924003</v>
      </c>
      <c r="E33" s="15">
        <f ca="1">IF(PaymentSchedule[[#This Row],[PMT NO]]&lt;&gt;"",ScheduledPayment,"")</f>
        <v>1304.1183412577773</v>
      </c>
      <c r="F3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3" s="15">
        <f ca="1">IF(PaymentSchedule[[#This Row],[PMT NO]]&lt;&gt;"",PaymentSchedule[[#This Row],[TOTAL PAYMENT]]-PaymentSchedule[[#This Row],[INTEREST]],"")</f>
        <v>341.74207898578538</v>
      </c>
      <c r="I33" s="15">
        <f ca="1">IF(PaymentSchedule[[#This Row],[PMT NO]]&lt;&gt;"",PaymentSchedule[[#This Row],[BEGINNING BALANCE]]*(InterestRate/PaymentsPerYear),"")</f>
        <v>962.37626227199189</v>
      </c>
      <c r="J3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242784.89260025424</v>
      </c>
      <c r="K33" s="15">
        <f ca="1">IF(PaymentSchedule[[#This Row],[PMT NO]]&lt;&gt;"",SUM(INDEX(PaymentSchedule[INTEREST],1,1):PaymentSchedule[[#This Row],[INTEREST]]),"")</f>
        <v>21475.496107925406</v>
      </c>
    </row>
    <row r="34" spans="2:11" x14ac:dyDescent="0.2">
      <c r="B34" s="11">
        <f ca="1">IF(LoanIsGood,IF(ROW()-ROW(PaymentSchedule[[#Headers],[PMT NO]])&gt;ScheduledNumberOfPayments,"",ROW()-ROW(PaymentSchedule[[#Headers],[PMT NO]])),"")</f>
        <v>23</v>
      </c>
      <c r="C34" s="13">
        <f ca="1">IF(PaymentSchedule[[#This Row],[PMT NO]]&lt;&gt;"",EOMONTH(LoanStartDate,ROW(PaymentSchedule[[#This Row],[PMT NO]])-ROW(PaymentSchedule[[#Headers],[PMT NO]])-2)+DAY(LoanStartDate),"")</f>
        <v>44621</v>
      </c>
      <c r="D34" s="15">
        <f ca="1">IF(PaymentSchedule[[#This Row],[PMT NO]]&lt;&gt;"",IF(ROW()-ROW(PaymentSchedule[[#Headers],[BEGINNING BALANCE]])=1,LoanAmount,INDEX(PaymentSchedule[ENDING BALANCE],ROW()-ROW(PaymentSchedule[[#Headers],[BEGINNING BALANCE]])-1)),"")</f>
        <v>242784.89260025424</v>
      </c>
      <c r="E34" s="15">
        <f ca="1">IF(PaymentSchedule[[#This Row],[PMT NO]]&lt;&gt;"",ScheduledPayment,"")</f>
        <v>1304.1183412577773</v>
      </c>
      <c r="F3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4" s="15">
        <f ca="1">IF(PaymentSchedule[[#This Row],[PMT NO]]&lt;&gt;"",PaymentSchedule[[#This Row],[TOTAL PAYMENT]]-PaymentSchedule[[#This Row],[INTEREST]],"")</f>
        <v>343.09480804843747</v>
      </c>
      <c r="I34" s="15">
        <f ca="1">IF(PaymentSchedule[[#This Row],[PMT NO]]&lt;&gt;"",PaymentSchedule[[#This Row],[BEGINNING BALANCE]]*(InterestRate/PaymentsPerYear),"")</f>
        <v>961.0235332093398</v>
      </c>
      <c r="J3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242441.79779220582</v>
      </c>
      <c r="K34" s="15">
        <f ca="1">IF(PaymentSchedule[[#This Row],[PMT NO]]&lt;&gt;"",SUM(INDEX(PaymentSchedule[INTEREST],1,1):PaymentSchedule[[#This Row],[INTEREST]]),"")</f>
        <v>22436.519641134746</v>
      </c>
    </row>
    <row r="35" spans="2:11" x14ac:dyDescent="0.2">
      <c r="B35" s="11">
        <f ca="1">IF(LoanIsGood,IF(ROW()-ROW(PaymentSchedule[[#Headers],[PMT NO]])&gt;ScheduledNumberOfPayments,"",ROW()-ROW(PaymentSchedule[[#Headers],[PMT NO]])),"")</f>
        <v>24</v>
      </c>
      <c r="C35" s="13">
        <f ca="1">IF(PaymentSchedule[[#This Row],[PMT NO]]&lt;&gt;"",EOMONTH(LoanStartDate,ROW(PaymentSchedule[[#This Row],[PMT NO]])-ROW(PaymentSchedule[[#Headers],[PMT NO]])-2)+DAY(LoanStartDate),"")</f>
        <v>44649</v>
      </c>
      <c r="D35" s="15">
        <f ca="1">IF(PaymentSchedule[[#This Row],[PMT NO]]&lt;&gt;"",IF(ROW()-ROW(PaymentSchedule[[#Headers],[BEGINNING BALANCE]])=1,LoanAmount,INDEX(PaymentSchedule[ENDING BALANCE],ROW()-ROW(PaymentSchedule[[#Headers],[BEGINNING BALANCE]])-1)),"")</f>
        <v>242441.79779220582</v>
      </c>
      <c r="E35" s="15">
        <f ca="1">IF(PaymentSchedule[[#This Row],[PMT NO]]&lt;&gt;"",ScheduledPayment,"")</f>
        <v>1304.1183412577773</v>
      </c>
      <c r="F3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5" s="15">
        <f ca="1">IF(PaymentSchedule[[#This Row],[PMT NO]]&lt;&gt;"",PaymentSchedule[[#This Row],[TOTAL PAYMENT]]-PaymentSchedule[[#This Row],[INTEREST]],"")</f>
        <v>344.4528916636292</v>
      </c>
      <c r="I35" s="15">
        <f ca="1">IF(PaymentSchedule[[#This Row],[PMT NO]]&lt;&gt;"",PaymentSchedule[[#This Row],[BEGINNING BALANCE]]*(InterestRate/PaymentsPerYear),"")</f>
        <v>959.66544959414807</v>
      </c>
      <c r="J3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242097.3449005422</v>
      </c>
      <c r="K35" s="15">
        <f ca="1">IF(PaymentSchedule[[#This Row],[PMT NO]]&lt;&gt;"",SUM(INDEX(PaymentSchedule[INTEREST],1,1):PaymentSchedule[[#This Row],[INTEREST]]),"")</f>
        <v>23396.185090728894</v>
      </c>
    </row>
    <row r="36" spans="2:11" x14ac:dyDescent="0.2">
      <c r="B36" s="11">
        <f ca="1">IF(LoanIsGood,IF(ROW()-ROW(PaymentSchedule[[#Headers],[PMT NO]])&gt;ScheduledNumberOfPayments,"",ROW()-ROW(PaymentSchedule[[#Headers],[PMT NO]])),"")</f>
        <v>25</v>
      </c>
      <c r="C36" s="13">
        <f ca="1">IF(PaymentSchedule[[#This Row],[PMT NO]]&lt;&gt;"",EOMONTH(LoanStartDate,ROW(PaymentSchedule[[#This Row],[PMT NO]])-ROW(PaymentSchedule[[#Headers],[PMT NO]])-2)+DAY(LoanStartDate),"")</f>
        <v>44680</v>
      </c>
      <c r="D36" s="15">
        <f ca="1">IF(PaymentSchedule[[#This Row],[PMT NO]]&lt;&gt;"",IF(ROW()-ROW(PaymentSchedule[[#Headers],[BEGINNING BALANCE]])=1,LoanAmount,INDEX(PaymentSchedule[ENDING BALANCE],ROW()-ROW(PaymentSchedule[[#Headers],[BEGINNING BALANCE]])-1)),"")</f>
        <v>242097.3449005422</v>
      </c>
      <c r="E36" s="15">
        <f ca="1">IF(PaymentSchedule[[#This Row],[PMT NO]]&lt;&gt;"",ScheduledPayment,"")</f>
        <v>1304.1183412577773</v>
      </c>
      <c r="F3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6" s="15">
        <f ca="1">IF(PaymentSchedule[[#This Row],[PMT NO]]&lt;&gt;"",PaymentSchedule[[#This Row],[TOTAL PAYMENT]]-PaymentSchedule[[#This Row],[INTEREST]],"")</f>
        <v>345.8163510264643</v>
      </c>
      <c r="I36" s="15">
        <f ca="1">IF(PaymentSchedule[[#This Row],[PMT NO]]&lt;&gt;"",PaymentSchedule[[#This Row],[BEGINNING BALANCE]]*(InterestRate/PaymentsPerYear),"")</f>
        <v>958.30199023131297</v>
      </c>
      <c r="J3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241751.52854951573</v>
      </c>
      <c r="K36" s="15">
        <f ca="1">IF(PaymentSchedule[[#This Row],[PMT NO]]&lt;&gt;"",SUM(INDEX(PaymentSchedule[INTEREST],1,1):PaymentSchedule[[#This Row],[INTEREST]]),"")</f>
        <v>24354.487080960207</v>
      </c>
    </row>
    <row r="37" spans="2:11" x14ac:dyDescent="0.2">
      <c r="B37" s="11">
        <f ca="1">IF(LoanIsGood,IF(ROW()-ROW(PaymentSchedule[[#Headers],[PMT NO]])&gt;ScheduledNumberOfPayments,"",ROW()-ROW(PaymentSchedule[[#Headers],[PMT NO]])),"")</f>
        <v>26</v>
      </c>
      <c r="C37" s="13">
        <f ca="1">IF(PaymentSchedule[[#This Row],[PMT NO]]&lt;&gt;"",EOMONTH(LoanStartDate,ROW(PaymentSchedule[[#This Row],[PMT NO]])-ROW(PaymentSchedule[[#Headers],[PMT NO]])-2)+DAY(LoanStartDate),"")</f>
        <v>44710</v>
      </c>
      <c r="D37" s="15">
        <f ca="1">IF(PaymentSchedule[[#This Row],[PMT NO]]&lt;&gt;"",IF(ROW()-ROW(PaymentSchedule[[#Headers],[BEGINNING BALANCE]])=1,LoanAmount,INDEX(PaymentSchedule[ENDING BALANCE],ROW()-ROW(PaymentSchedule[[#Headers],[BEGINNING BALANCE]])-1)),"")</f>
        <v>241751.52854951573</v>
      </c>
      <c r="E37" s="15">
        <f ca="1">IF(PaymentSchedule[[#This Row],[PMT NO]]&lt;&gt;"",ScheduledPayment,"")</f>
        <v>1304.1183412577773</v>
      </c>
      <c r="F3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7" s="15">
        <f ca="1">IF(PaymentSchedule[[#This Row],[PMT NO]]&lt;&gt;"",PaymentSchedule[[#This Row],[TOTAL PAYMENT]]-PaymentSchedule[[#This Row],[INTEREST]],"")</f>
        <v>347.18520741594409</v>
      </c>
      <c r="I37" s="15">
        <f ca="1">IF(PaymentSchedule[[#This Row],[PMT NO]]&lt;&gt;"",PaymentSchedule[[#This Row],[BEGINNING BALANCE]]*(InterestRate/PaymentsPerYear),"")</f>
        <v>956.93313384183318</v>
      </c>
      <c r="J3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241404.34334209978</v>
      </c>
      <c r="K37" s="15">
        <f ca="1">IF(PaymentSchedule[[#This Row],[PMT NO]]&lt;&gt;"",SUM(INDEX(PaymentSchedule[INTEREST],1,1):PaymentSchedule[[#This Row],[INTEREST]]),"")</f>
        <v>25311.420214802041</v>
      </c>
    </row>
    <row r="38" spans="2:11" x14ac:dyDescent="0.2">
      <c r="B38" s="11">
        <f ca="1">IF(LoanIsGood,IF(ROW()-ROW(PaymentSchedule[[#Headers],[PMT NO]])&gt;ScheduledNumberOfPayments,"",ROW()-ROW(PaymentSchedule[[#Headers],[PMT NO]])),"")</f>
        <v>27</v>
      </c>
      <c r="C38" s="13">
        <f ca="1">IF(PaymentSchedule[[#This Row],[PMT NO]]&lt;&gt;"",EOMONTH(LoanStartDate,ROW(PaymentSchedule[[#This Row],[PMT NO]])-ROW(PaymentSchedule[[#Headers],[PMT NO]])-2)+DAY(LoanStartDate),"")</f>
        <v>44741</v>
      </c>
      <c r="D38" s="15">
        <f ca="1">IF(PaymentSchedule[[#This Row],[PMT NO]]&lt;&gt;"",IF(ROW()-ROW(PaymentSchedule[[#Headers],[BEGINNING BALANCE]])=1,LoanAmount,INDEX(PaymentSchedule[ENDING BALANCE],ROW()-ROW(PaymentSchedule[[#Headers],[BEGINNING BALANCE]])-1)),"")</f>
        <v>241404.34334209978</v>
      </c>
      <c r="E38" s="15">
        <f ca="1">IF(PaymentSchedule[[#This Row],[PMT NO]]&lt;&gt;"",ScheduledPayment,"")</f>
        <v>1304.1183412577773</v>
      </c>
      <c r="F3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8" s="15">
        <f ca="1">IF(PaymentSchedule[[#This Row],[PMT NO]]&lt;&gt;"",PaymentSchedule[[#This Row],[TOTAL PAYMENT]]-PaymentSchedule[[#This Row],[INTEREST]],"")</f>
        <v>348.55948219529887</v>
      </c>
      <c r="I38" s="15">
        <f ca="1">IF(PaymentSchedule[[#This Row],[PMT NO]]&lt;&gt;"",PaymentSchedule[[#This Row],[BEGINNING BALANCE]]*(InterestRate/PaymentsPerYear),"")</f>
        <v>955.5588590624784</v>
      </c>
      <c r="J3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241055.78385990448</v>
      </c>
      <c r="K38" s="15">
        <f ca="1">IF(PaymentSchedule[[#This Row],[PMT NO]]&lt;&gt;"",SUM(INDEX(PaymentSchedule[INTEREST],1,1):PaymentSchedule[[#This Row],[INTEREST]]),"")</f>
        <v>26266.979073864521</v>
      </c>
    </row>
    <row r="39" spans="2:11" x14ac:dyDescent="0.2">
      <c r="B39" s="11">
        <f ca="1">IF(LoanIsGood,IF(ROW()-ROW(PaymentSchedule[[#Headers],[PMT NO]])&gt;ScheduledNumberOfPayments,"",ROW()-ROW(PaymentSchedule[[#Headers],[PMT NO]])),"")</f>
        <v>28</v>
      </c>
      <c r="C39" s="13">
        <f ca="1">IF(PaymentSchedule[[#This Row],[PMT NO]]&lt;&gt;"",EOMONTH(LoanStartDate,ROW(PaymentSchedule[[#This Row],[PMT NO]])-ROW(PaymentSchedule[[#Headers],[PMT NO]])-2)+DAY(LoanStartDate),"")</f>
        <v>44771</v>
      </c>
      <c r="D39" s="15">
        <f ca="1">IF(PaymentSchedule[[#This Row],[PMT NO]]&lt;&gt;"",IF(ROW()-ROW(PaymentSchedule[[#Headers],[BEGINNING BALANCE]])=1,LoanAmount,INDEX(PaymentSchedule[ENDING BALANCE],ROW()-ROW(PaymentSchedule[[#Headers],[BEGINNING BALANCE]])-1)),"")</f>
        <v>241055.78385990448</v>
      </c>
      <c r="E39" s="15">
        <f ca="1">IF(PaymentSchedule[[#This Row],[PMT NO]]&lt;&gt;"",ScheduledPayment,"")</f>
        <v>1304.1183412577773</v>
      </c>
      <c r="F3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9" s="15">
        <f ca="1">IF(PaymentSchedule[[#This Row],[PMT NO]]&lt;&gt;"",PaymentSchedule[[#This Row],[TOTAL PAYMENT]]-PaymentSchedule[[#This Row],[INTEREST]],"")</f>
        <v>349.93919681232194</v>
      </c>
      <c r="I39" s="15">
        <f ca="1">IF(PaymentSchedule[[#This Row],[PMT NO]]&lt;&gt;"",PaymentSchedule[[#This Row],[BEGINNING BALANCE]]*(InterestRate/PaymentsPerYear),"")</f>
        <v>954.17914444545534</v>
      </c>
      <c r="J3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240705.84466309217</v>
      </c>
      <c r="K39" s="15">
        <f ca="1">IF(PaymentSchedule[[#This Row],[PMT NO]]&lt;&gt;"",SUM(INDEX(PaymentSchedule[INTEREST],1,1):PaymentSchedule[[#This Row],[INTEREST]]),"")</f>
        <v>27221.158218309974</v>
      </c>
    </row>
    <row r="40" spans="2:11" x14ac:dyDescent="0.2">
      <c r="B40" s="11">
        <f ca="1">IF(LoanIsGood,IF(ROW()-ROW(PaymentSchedule[[#Headers],[PMT NO]])&gt;ScheduledNumberOfPayments,"",ROW()-ROW(PaymentSchedule[[#Headers],[PMT NO]])),"")</f>
        <v>29</v>
      </c>
      <c r="C40" s="13">
        <f ca="1">IF(PaymentSchedule[[#This Row],[PMT NO]]&lt;&gt;"",EOMONTH(LoanStartDate,ROW(PaymentSchedule[[#This Row],[PMT NO]])-ROW(PaymentSchedule[[#Headers],[PMT NO]])-2)+DAY(LoanStartDate),"")</f>
        <v>44802</v>
      </c>
      <c r="D40" s="15">
        <f ca="1">IF(PaymentSchedule[[#This Row],[PMT NO]]&lt;&gt;"",IF(ROW()-ROW(PaymentSchedule[[#Headers],[BEGINNING BALANCE]])=1,LoanAmount,INDEX(PaymentSchedule[ENDING BALANCE],ROW()-ROW(PaymentSchedule[[#Headers],[BEGINNING BALANCE]])-1)),"")</f>
        <v>240705.84466309217</v>
      </c>
      <c r="E40" s="15">
        <f ca="1">IF(PaymentSchedule[[#This Row],[PMT NO]]&lt;&gt;"",ScheduledPayment,"")</f>
        <v>1304.1183412577773</v>
      </c>
      <c r="F4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40" s="15">
        <f ca="1">IF(PaymentSchedule[[#This Row],[PMT NO]]&lt;&gt;"",PaymentSchedule[[#This Row],[TOTAL PAYMENT]]-PaymentSchedule[[#This Row],[INTEREST]],"")</f>
        <v>351.32437279970407</v>
      </c>
      <c r="I40" s="15">
        <f ca="1">IF(PaymentSchedule[[#This Row],[PMT NO]]&lt;&gt;"",PaymentSchedule[[#This Row],[BEGINNING BALANCE]]*(InterestRate/PaymentsPerYear),"")</f>
        <v>952.79396845807321</v>
      </c>
      <c r="J4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240354.52029029245</v>
      </c>
      <c r="K40" s="15">
        <f ca="1">IF(PaymentSchedule[[#This Row],[PMT NO]]&lt;&gt;"",SUM(INDEX(PaymentSchedule[INTEREST],1,1):PaymentSchedule[[#This Row],[INTEREST]]),"")</f>
        <v>28173.952186768049</v>
      </c>
    </row>
    <row r="41" spans="2:11" x14ac:dyDescent="0.2">
      <c r="B41" s="11">
        <f ca="1">IF(LoanIsGood,IF(ROW()-ROW(PaymentSchedule[[#Headers],[PMT NO]])&gt;ScheduledNumberOfPayments,"",ROW()-ROW(PaymentSchedule[[#Headers],[PMT NO]])),"")</f>
        <v>30</v>
      </c>
      <c r="C41" s="13">
        <f ca="1">IF(PaymentSchedule[[#This Row],[PMT NO]]&lt;&gt;"",EOMONTH(LoanStartDate,ROW(PaymentSchedule[[#This Row],[PMT NO]])-ROW(PaymentSchedule[[#Headers],[PMT NO]])-2)+DAY(LoanStartDate),"")</f>
        <v>44833</v>
      </c>
      <c r="D41" s="15">
        <f ca="1">IF(PaymentSchedule[[#This Row],[PMT NO]]&lt;&gt;"",IF(ROW()-ROW(PaymentSchedule[[#Headers],[BEGINNING BALANCE]])=1,LoanAmount,INDEX(PaymentSchedule[ENDING BALANCE],ROW()-ROW(PaymentSchedule[[#Headers],[BEGINNING BALANCE]])-1)),"")</f>
        <v>240354.52029029245</v>
      </c>
      <c r="E41" s="15">
        <f ca="1">IF(PaymentSchedule[[#This Row],[PMT NO]]&lt;&gt;"",ScheduledPayment,"")</f>
        <v>1304.1183412577773</v>
      </c>
      <c r="F4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41" s="15">
        <f ca="1">IF(PaymentSchedule[[#This Row],[PMT NO]]&lt;&gt;"",PaymentSchedule[[#This Row],[TOTAL PAYMENT]]-PaymentSchedule[[#This Row],[INTEREST]],"")</f>
        <v>352.71503177536954</v>
      </c>
      <c r="I41" s="15">
        <f ca="1">IF(PaymentSchedule[[#This Row],[PMT NO]]&lt;&gt;"",PaymentSchedule[[#This Row],[BEGINNING BALANCE]]*(InterestRate/PaymentsPerYear),"")</f>
        <v>951.40330948240774</v>
      </c>
      <c r="J4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240001.80525851707</v>
      </c>
      <c r="K41" s="15">
        <f ca="1">IF(PaymentSchedule[[#This Row],[PMT NO]]&lt;&gt;"",SUM(INDEX(PaymentSchedule[INTEREST],1,1):PaymentSchedule[[#This Row],[INTEREST]]),"")</f>
        <v>29125.355496250457</v>
      </c>
    </row>
    <row r="42" spans="2:11" x14ac:dyDescent="0.2">
      <c r="B42" s="11">
        <f ca="1">IF(LoanIsGood,IF(ROW()-ROW(PaymentSchedule[[#Headers],[PMT NO]])&gt;ScheduledNumberOfPayments,"",ROW()-ROW(PaymentSchedule[[#Headers],[PMT NO]])),"")</f>
        <v>31</v>
      </c>
      <c r="C42" s="13">
        <f ca="1">IF(PaymentSchedule[[#This Row],[PMT NO]]&lt;&gt;"",EOMONTH(LoanStartDate,ROW(PaymentSchedule[[#This Row],[PMT NO]])-ROW(PaymentSchedule[[#Headers],[PMT NO]])-2)+DAY(LoanStartDate),"")</f>
        <v>44863</v>
      </c>
      <c r="D42" s="15">
        <f ca="1">IF(PaymentSchedule[[#This Row],[PMT NO]]&lt;&gt;"",IF(ROW()-ROW(PaymentSchedule[[#Headers],[BEGINNING BALANCE]])=1,LoanAmount,INDEX(PaymentSchedule[ENDING BALANCE],ROW()-ROW(PaymentSchedule[[#Headers],[BEGINNING BALANCE]])-1)),"")</f>
        <v>240001.80525851707</v>
      </c>
      <c r="E42" s="15">
        <f ca="1">IF(PaymentSchedule[[#This Row],[PMT NO]]&lt;&gt;"",ScheduledPayment,"")</f>
        <v>1304.1183412577773</v>
      </c>
      <c r="F4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42" s="15">
        <f ca="1">IF(PaymentSchedule[[#This Row],[PMT NO]]&lt;&gt;"",PaymentSchedule[[#This Row],[TOTAL PAYMENT]]-PaymentSchedule[[#This Row],[INTEREST]],"")</f>
        <v>354.11119544281382</v>
      </c>
      <c r="I42" s="15">
        <f ca="1">IF(PaymentSchedule[[#This Row],[PMT NO]]&lt;&gt;"",PaymentSchedule[[#This Row],[BEGINNING BALANCE]]*(InterestRate/PaymentsPerYear),"")</f>
        <v>950.00714581496345</v>
      </c>
      <c r="J4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239647.69406307425</v>
      </c>
      <c r="K42" s="15">
        <f ca="1">IF(PaymentSchedule[[#This Row],[PMT NO]]&lt;&gt;"",SUM(INDEX(PaymentSchedule[INTEREST],1,1):PaymentSchedule[[#This Row],[INTEREST]]),"")</f>
        <v>30075.362642065422</v>
      </c>
    </row>
    <row r="43" spans="2:11" x14ac:dyDescent="0.2">
      <c r="B43" s="11">
        <f ca="1">IF(LoanIsGood,IF(ROW()-ROW(PaymentSchedule[[#Headers],[PMT NO]])&gt;ScheduledNumberOfPayments,"",ROW()-ROW(PaymentSchedule[[#Headers],[PMT NO]])),"")</f>
        <v>32</v>
      </c>
      <c r="C43" s="13">
        <f ca="1">IF(PaymentSchedule[[#This Row],[PMT NO]]&lt;&gt;"",EOMONTH(LoanStartDate,ROW(PaymentSchedule[[#This Row],[PMT NO]])-ROW(PaymentSchedule[[#Headers],[PMT NO]])-2)+DAY(LoanStartDate),"")</f>
        <v>44894</v>
      </c>
      <c r="D43" s="15">
        <f ca="1">IF(PaymentSchedule[[#This Row],[PMT NO]]&lt;&gt;"",IF(ROW()-ROW(PaymentSchedule[[#Headers],[BEGINNING BALANCE]])=1,LoanAmount,INDEX(PaymentSchedule[ENDING BALANCE],ROW()-ROW(PaymentSchedule[[#Headers],[BEGINNING BALANCE]])-1)),"")</f>
        <v>239647.69406307425</v>
      </c>
      <c r="E43" s="15">
        <f ca="1">IF(PaymentSchedule[[#This Row],[PMT NO]]&lt;&gt;"",ScheduledPayment,"")</f>
        <v>1304.1183412577773</v>
      </c>
      <c r="F4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43" s="15">
        <f ca="1">IF(PaymentSchedule[[#This Row],[PMT NO]]&lt;&gt;"",PaymentSchedule[[#This Row],[TOTAL PAYMENT]]-PaymentSchedule[[#This Row],[INTEREST]],"")</f>
        <v>355.51288559144166</v>
      </c>
      <c r="I43" s="15">
        <f ca="1">IF(PaymentSchedule[[#This Row],[PMT NO]]&lt;&gt;"",PaymentSchedule[[#This Row],[BEGINNING BALANCE]]*(InterestRate/PaymentsPerYear),"")</f>
        <v>948.60545566633562</v>
      </c>
      <c r="J4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239292.18117748279</v>
      </c>
      <c r="K43" s="15">
        <f ca="1">IF(PaymentSchedule[[#This Row],[PMT NO]]&lt;&gt;"",SUM(INDEX(PaymentSchedule[INTEREST],1,1):PaymentSchedule[[#This Row],[INTEREST]]),"")</f>
        <v>31023.968097731758</v>
      </c>
    </row>
    <row r="44" spans="2:11" x14ac:dyDescent="0.2">
      <c r="B44" s="11">
        <f ca="1">IF(LoanIsGood,IF(ROW()-ROW(PaymentSchedule[[#Headers],[PMT NO]])&gt;ScheduledNumberOfPayments,"",ROW()-ROW(PaymentSchedule[[#Headers],[PMT NO]])),"")</f>
        <v>33</v>
      </c>
      <c r="C44" s="13">
        <f ca="1">IF(PaymentSchedule[[#This Row],[PMT NO]]&lt;&gt;"",EOMONTH(LoanStartDate,ROW(PaymentSchedule[[#This Row],[PMT NO]])-ROW(PaymentSchedule[[#Headers],[PMT NO]])-2)+DAY(LoanStartDate),"")</f>
        <v>44924</v>
      </c>
      <c r="D44" s="15">
        <f ca="1">IF(PaymentSchedule[[#This Row],[PMT NO]]&lt;&gt;"",IF(ROW()-ROW(PaymentSchedule[[#Headers],[BEGINNING BALANCE]])=1,LoanAmount,INDEX(PaymentSchedule[ENDING BALANCE],ROW()-ROW(PaymentSchedule[[#Headers],[BEGINNING BALANCE]])-1)),"")</f>
        <v>239292.18117748279</v>
      </c>
      <c r="E44" s="15">
        <f ca="1">IF(PaymentSchedule[[#This Row],[PMT NO]]&lt;&gt;"",ScheduledPayment,"")</f>
        <v>1304.1183412577773</v>
      </c>
      <c r="F4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44" s="15">
        <f ca="1">IF(PaymentSchedule[[#This Row],[PMT NO]]&lt;&gt;"",PaymentSchedule[[#This Row],[TOTAL PAYMENT]]-PaymentSchedule[[#This Row],[INTEREST]],"")</f>
        <v>356.92012409690778</v>
      </c>
      <c r="I44" s="15">
        <f ca="1">IF(PaymentSchedule[[#This Row],[PMT NO]]&lt;&gt;"",PaymentSchedule[[#This Row],[BEGINNING BALANCE]]*(InterestRate/PaymentsPerYear),"")</f>
        <v>947.19821716086949</v>
      </c>
      <c r="J4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238935.26105338588</v>
      </c>
      <c r="K44" s="15">
        <f ca="1">IF(PaymentSchedule[[#This Row],[PMT NO]]&lt;&gt;"",SUM(INDEX(PaymentSchedule[INTEREST],1,1):PaymentSchedule[[#This Row],[INTEREST]]),"")</f>
        <v>31971.166314892627</v>
      </c>
    </row>
    <row r="45" spans="2:11" x14ac:dyDescent="0.2">
      <c r="B45" s="11">
        <f ca="1">IF(LoanIsGood,IF(ROW()-ROW(PaymentSchedule[[#Headers],[PMT NO]])&gt;ScheduledNumberOfPayments,"",ROW()-ROW(PaymentSchedule[[#Headers],[PMT NO]])),"")</f>
        <v>34</v>
      </c>
      <c r="C45" s="13">
        <f ca="1">IF(PaymentSchedule[[#This Row],[PMT NO]]&lt;&gt;"",EOMONTH(LoanStartDate,ROW(PaymentSchedule[[#This Row],[PMT NO]])-ROW(PaymentSchedule[[#Headers],[PMT NO]])-2)+DAY(LoanStartDate),"")</f>
        <v>44955</v>
      </c>
      <c r="D45" s="15">
        <f ca="1">IF(PaymentSchedule[[#This Row],[PMT NO]]&lt;&gt;"",IF(ROW()-ROW(PaymentSchedule[[#Headers],[BEGINNING BALANCE]])=1,LoanAmount,INDEX(PaymentSchedule[ENDING BALANCE],ROW()-ROW(PaymentSchedule[[#Headers],[BEGINNING BALANCE]])-1)),"")</f>
        <v>238935.26105338588</v>
      </c>
      <c r="E45" s="15">
        <f ca="1">IF(PaymentSchedule[[#This Row],[PMT NO]]&lt;&gt;"",ScheduledPayment,"")</f>
        <v>1304.1183412577773</v>
      </c>
      <c r="F4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45" s="15">
        <f ca="1">IF(PaymentSchedule[[#This Row],[PMT NO]]&lt;&gt;"",PaymentSchedule[[#This Row],[TOTAL PAYMENT]]-PaymentSchedule[[#This Row],[INTEREST]],"")</f>
        <v>358.33293292145811</v>
      </c>
      <c r="I45" s="15">
        <f ca="1">IF(PaymentSchedule[[#This Row],[PMT NO]]&lt;&gt;"",PaymentSchedule[[#This Row],[BEGINNING BALANCE]]*(InterestRate/PaymentsPerYear),"")</f>
        <v>945.78540833631916</v>
      </c>
      <c r="J4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238576.92812046444</v>
      </c>
      <c r="K45" s="15">
        <f ca="1">IF(PaymentSchedule[[#This Row],[PMT NO]]&lt;&gt;"",SUM(INDEX(PaymentSchedule[INTEREST],1,1):PaymentSchedule[[#This Row],[INTEREST]]),"")</f>
        <v>32916.951723228944</v>
      </c>
    </row>
    <row r="46" spans="2:11" x14ac:dyDescent="0.2">
      <c r="B46" s="11">
        <f ca="1">IF(LoanIsGood,IF(ROW()-ROW(PaymentSchedule[[#Headers],[PMT NO]])&gt;ScheduledNumberOfPayments,"",ROW()-ROW(PaymentSchedule[[#Headers],[PMT NO]])),"")</f>
        <v>35</v>
      </c>
      <c r="C46" s="13">
        <f ca="1">IF(PaymentSchedule[[#This Row],[PMT NO]]&lt;&gt;"",EOMONTH(LoanStartDate,ROW(PaymentSchedule[[#This Row],[PMT NO]])-ROW(PaymentSchedule[[#Headers],[PMT NO]])-2)+DAY(LoanStartDate),"")</f>
        <v>44986</v>
      </c>
      <c r="D46" s="15">
        <f ca="1">IF(PaymentSchedule[[#This Row],[PMT NO]]&lt;&gt;"",IF(ROW()-ROW(PaymentSchedule[[#Headers],[BEGINNING BALANCE]])=1,LoanAmount,INDEX(PaymentSchedule[ENDING BALANCE],ROW()-ROW(PaymentSchedule[[#Headers],[BEGINNING BALANCE]])-1)),"")</f>
        <v>238576.92812046444</v>
      </c>
      <c r="E46" s="15">
        <f ca="1">IF(PaymentSchedule[[#This Row],[PMT NO]]&lt;&gt;"",ScheduledPayment,"")</f>
        <v>1304.1183412577773</v>
      </c>
      <c r="F4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46" s="15">
        <f ca="1">IF(PaymentSchedule[[#This Row],[PMT NO]]&lt;&gt;"",PaymentSchedule[[#This Row],[TOTAL PAYMENT]]-PaymentSchedule[[#This Row],[INTEREST]],"")</f>
        <v>359.75133411427214</v>
      </c>
      <c r="I46" s="15">
        <f ca="1">IF(PaymentSchedule[[#This Row],[PMT NO]]&lt;&gt;"",PaymentSchedule[[#This Row],[BEGINNING BALANCE]]*(InterestRate/PaymentsPerYear),"")</f>
        <v>944.36700714350513</v>
      </c>
      <c r="J4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238217.17678635017</v>
      </c>
      <c r="K46" s="15">
        <f ca="1">IF(PaymentSchedule[[#This Row],[PMT NO]]&lt;&gt;"",SUM(INDEX(PaymentSchedule[INTEREST],1,1):PaymentSchedule[[#This Row],[INTEREST]]),"")</f>
        <v>33861.318730372448</v>
      </c>
    </row>
    <row r="47" spans="2:11" x14ac:dyDescent="0.2">
      <c r="B47" s="11">
        <f ca="1">IF(LoanIsGood,IF(ROW()-ROW(PaymentSchedule[[#Headers],[PMT NO]])&gt;ScheduledNumberOfPayments,"",ROW()-ROW(PaymentSchedule[[#Headers],[PMT NO]])),"")</f>
        <v>36</v>
      </c>
      <c r="C47" s="13">
        <f ca="1">IF(PaymentSchedule[[#This Row],[PMT NO]]&lt;&gt;"",EOMONTH(LoanStartDate,ROW(PaymentSchedule[[#This Row],[PMT NO]])-ROW(PaymentSchedule[[#Headers],[PMT NO]])-2)+DAY(LoanStartDate),"")</f>
        <v>45014</v>
      </c>
      <c r="D47" s="15">
        <f ca="1">IF(PaymentSchedule[[#This Row],[PMT NO]]&lt;&gt;"",IF(ROW()-ROW(PaymentSchedule[[#Headers],[BEGINNING BALANCE]])=1,LoanAmount,INDEX(PaymentSchedule[ENDING BALANCE],ROW()-ROW(PaymentSchedule[[#Headers],[BEGINNING BALANCE]])-1)),"")</f>
        <v>238217.17678635017</v>
      </c>
      <c r="E47" s="15">
        <f ca="1">IF(PaymentSchedule[[#This Row],[PMT NO]]&lt;&gt;"",ScheduledPayment,"")</f>
        <v>1304.1183412577773</v>
      </c>
      <c r="F4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47" s="15">
        <f ca="1">IF(PaymentSchedule[[#This Row],[PMT NO]]&lt;&gt;"",PaymentSchedule[[#This Row],[TOTAL PAYMENT]]-PaymentSchedule[[#This Row],[INTEREST]],"")</f>
        <v>361.17534981180779</v>
      </c>
      <c r="I47" s="15">
        <f ca="1">IF(PaymentSchedule[[#This Row],[PMT NO]]&lt;&gt;"",PaymentSchedule[[#This Row],[BEGINNING BALANCE]]*(InterestRate/PaymentsPerYear),"")</f>
        <v>942.94299144596948</v>
      </c>
      <c r="J4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237856.00143653835</v>
      </c>
      <c r="K47" s="15">
        <f ca="1">IF(PaymentSchedule[[#This Row],[PMT NO]]&lt;&gt;"",SUM(INDEX(PaymentSchedule[INTEREST],1,1):PaymentSchedule[[#This Row],[INTEREST]]),"")</f>
        <v>34804.261721818417</v>
      </c>
    </row>
    <row r="48" spans="2:11" x14ac:dyDescent="0.2">
      <c r="B48" s="11">
        <f ca="1">IF(LoanIsGood,IF(ROW()-ROW(PaymentSchedule[[#Headers],[PMT NO]])&gt;ScheduledNumberOfPayments,"",ROW()-ROW(PaymentSchedule[[#Headers],[PMT NO]])),"")</f>
        <v>37</v>
      </c>
      <c r="C48" s="13">
        <f ca="1">IF(PaymentSchedule[[#This Row],[PMT NO]]&lt;&gt;"",EOMONTH(LoanStartDate,ROW(PaymentSchedule[[#This Row],[PMT NO]])-ROW(PaymentSchedule[[#Headers],[PMT NO]])-2)+DAY(LoanStartDate),"")</f>
        <v>45045</v>
      </c>
      <c r="D48" s="15">
        <f ca="1">IF(PaymentSchedule[[#This Row],[PMT NO]]&lt;&gt;"",IF(ROW()-ROW(PaymentSchedule[[#Headers],[BEGINNING BALANCE]])=1,LoanAmount,INDEX(PaymentSchedule[ENDING BALANCE],ROW()-ROW(PaymentSchedule[[#Headers],[BEGINNING BALANCE]])-1)),"")</f>
        <v>237856.00143653835</v>
      </c>
      <c r="E48" s="15">
        <f ca="1">IF(PaymentSchedule[[#This Row],[PMT NO]]&lt;&gt;"",ScheduledPayment,"")</f>
        <v>1304.1183412577773</v>
      </c>
      <c r="F4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48" s="15">
        <f ca="1">IF(PaymentSchedule[[#This Row],[PMT NO]]&lt;&gt;"",PaymentSchedule[[#This Row],[TOTAL PAYMENT]]-PaymentSchedule[[#This Row],[INTEREST]],"")</f>
        <v>362.6050022381462</v>
      </c>
      <c r="I48" s="15">
        <f ca="1">IF(PaymentSchedule[[#This Row],[PMT NO]]&lt;&gt;"",PaymentSchedule[[#This Row],[BEGINNING BALANCE]]*(InterestRate/PaymentsPerYear),"")</f>
        <v>941.51333901963108</v>
      </c>
      <c r="J4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237493.3964343002</v>
      </c>
      <c r="K48" s="15">
        <f ca="1">IF(PaymentSchedule[[#This Row],[PMT NO]]&lt;&gt;"",SUM(INDEX(PaymentSchedule[INTEREST],1,1):PaymentSchedule[[#This Row],[INTEREST]]),"")</f>
        <v>35745.775060838045</v>
      </c>
    </row>
    <row r="49" spans="2:11" x14ac:dyDescent="0.2">
      <c r="B49" s="11">
        <f ca="1">IF(LoanIsGood,IF(ROW()-ROW(PaymentSchedule[[#Headers],[PMT NO]])&gt;ScheduledNumberOfPayments,"",ROW()-ROW(PaymentSchedule[[#Headers],[PMT NO]])),"")</f>
        <v>38</v>
      </c>
      <c r="C49" s="13">
        <f ca="1">IF(PaymentSchedule[[#This Row],[PMT NO]]&lt;&gt;"",EOMONTH(LoanStartDate,ROW(PaymentSchedule[[#This Row],[PMT NO]])-ROW(PaymentSchedule[[#Headers],[PMT NO]])-2)+DAY(LoanStartDate),"")</f>
        <v>45075</v>
      </c>
      <c r="D49" s="15">
        <f ca="1">IF(PaymentSchedule[[#This Row],[PMT NO]]&lt;&gt;"",IF(ROW()-ROW(PaymentSchedule[[#Headers],[BEGINNING BALANCE]])=1,LoanAmount,INDEX(PaymentSchedule[ENDING BALANCE],ROW()-ROW(PaymentSchedule[[#Headers],[BEGINNING BALANCE]])-1)),"")</f>
        <v>237493.3964343002</v>
      </c>
      <c r="E49" s="15">
        <f ca="1">IF(PaymentSchedule[[#This Row],[PMT NO]]&lt;&gt;"",ScheduledPayment,"")</f>
        <v>1304.1183412577773</v>
      </c>
      <c r="F4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49" s="15">
        <f ca="1">IF(PaymentSchedule[[#This Row],[PMT NO]]&lt;&gt;"",PaymentSchedule[[#This Row],[TOTAL PAYMENT]]-PaymentSchedule[[#This Row],[INTEREST]],"")</f>
        <v>364.04031370533892</v>
      </c>
      <c r="I49" s="15">
        <f ca="1">IF(PaymentSchedule[[#This Row],[PMT NO]]&lt;&gt;"",PaymentSchedule[[#This Row],[BEGINNING BALANCE]]*(InterestRate/PaymentsPerYear),"")</f>
        <v>940.07802755243836</v>
      </c>
      <c r="J4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237129.35612059486</v>
      </c>
      <c r="K49" s="15">
        <f ca="1">IF(PaymentSchedule[[#This Row],[PMT NO]]&lt;&gt;"",SUM(INDEX(PaymentSchedule[INTEREST],1,1):PaymentSchedule[[#This Row],[INTEREST]]),"")</f>
        <v>36685.853088390482</v>
      </c>
    </row>
    <row r="50" spans="2:11" x14ac:dyDescent="0.2">
      <c r="B50" s="11">
        <f ca="1">IF(LoanIsGood,IF(ROW()-ROW(PaymentSchedule[[#Headers],[PMT NO]])&gt;ScheduledNumberOfPayments,"",ROW()-ROW(PaymentSchedule[[#Headers],[PMT NO]])),"")</f>
        <v>39</v>
      </c>
      <c r="C50" s="13">
        <f ca="1">IF(PaymentSchedule[[#This Row],[PMT NO]]&lt;&gt;"",EOMONTH(LoanStartDate,ROW(PaymentSchedule[[#This Row],[PMT NO]])-ROW(PaymentSchedule[[#Headers],[PMT NO]])-2)+DAY(LoanStartDate),"")</f>
        <v>45106</v>
      </c>
      <c r="D50" s="15">
        <f ca="1">IF(PaymentSchedule[[#This Row],[PMT NO]]&lt;&gt;"",IF(ROW()-ROW(PaymentSchedule[[#Headers],[BEGINNING BALANCE]])=1,LoanAmount,INDEX(PaymentSchedule[ENDING BALANCE],ROW()-ROW(PaymentSchedule[[#Headers],[BEGINNING BALANCE]])-1)),"")</f>
        <v>237129.35612059486</v>
      </c>
      <c r="E50" s="15">
        <f ca="1">IF(PaymentSchedule[[#This Row],[PMT NO]]&lt;&gt;"",ScheduledPayment,"")</f>
        <v>1304.1183412577773</v>
      </c>
      <c r="F5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50" s="15">
        <f ca="1">IF(PaymentSchedule[[#This Row],[PMT NO]]&lt;&gt;"",PaymentSchedule[[#This Row],[TOTAL PAYMENT]]-PaymentSchedule[[#This Row],[INTEREST]],"")</f>
        <v>365.48130661375581</v>
      </c>
      <c r="I50" s="15">
        <f ca="1">IF(PaymentSchedule[[#This Row],[PMT NO]]&lt;&gt;"",PaymentSchedule[[#This Row],[BEGINNING BALANCE]]*(InterestRate/PaymentsPerYear),"")</f>
        <v>938.63703464402147</v>
      </c>
      <c r="J5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236763.87481398112</v>
      </c>
      <c r="K50" s="15">
        <f ca="1">IF(PaymentSchedule[[#This Row],[PMT NO]]&lt;&gt;"",SUM(INDEX(PaymentSchedule[INTEREST],1,1):PaymentSchedule[[#This Row],[INTEREST]]),"")</f>
        <v>37624.490123034506</v>
      </c>
    </row>
    <row r="51" spans="2:11" x14ac:dyDescent="0.2">
      <c r="B51" s="11">
        <f ca="1">IF(LoanIsGood,IF(ROW()-ROW(PaymentSchedule[[#Headers],[PMT NO]])&gt;ScheduledNumberOfPayments,"",ROW()-ROW(PaymentSchedule[[#Headers],[PMT NO]])),"")</f>
        <v>40</v>
      </c>
      <c r="C51" s="13">
        <f ca="1">IF(PaymentSchedule[[#This Row],[PMT NO]]&lt;&gt;"",EOMONTH(LoanStartDate,ROW(PaymentSchedule[[#This Row],[PMT NO]])-ROW(PaymentSchedule[[#Headers],[PMT NO]])-2)+DAY(LoanStartDate),"")</f>
        <v>45136</v>
      </c>
      <c r="D51" s="15">
        <f ca="1">IF(PaymentSchedule[[#This Row],[PMT NO]]&lt;&gt;"",IF(ROW()-ROW(PaymentSchedule[[#Headers],[BEGINNING BALANCE]])=1,LoanAmount,INDEX(PaymentSchedule[ENDING BALANCE],ROW()-ROW(PaymentSchedule[[#Headers],[BEGINNING BALANCE]])-1)),"")</f>
        <v>236763.87481398112</v>
      </c>
      <c r="E51" s="15">
        <f ca="1">IF(PaymentSchedule[[#This Row],[PMT NO]]&lt;&gt;"",ScheduledPayment,"")</f>
        <v>1304.1183412577773</v>
      </c>
      <c r="F5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51" s="15">
        <f ca="1">IF(PaymentSchedule[[#This Row],[PMT NO]]&lt;&gt;"",PaymentSchedule[[#This Row],[TOTAL PAYMENT]]-PaymentSchedule[[#This Row],[INTEREST]],"")</f>
        <v>366.92800345243529</v>
      </c>
      <c r="I51" s="15">
        <f ca="1">IF(PaymentSchedule[[#This Row],[PMT NO]]&lt;&gt;"",PaymentSchedule[[#This Row],[BEGINNING BALANCE]]*(InterestRate/PaymentsPerYear),"")</f>
        <v>937.19033780534198</v>
      </c>
      <c r="J5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236396.94681052869</v>
      </c>
      <c r="K51" s="15">
        <f ca="1">IF(PaymentSchedule[[#This Row],[PMT NO]]&lt;&gt;"",SUM(INDEX(PaymentSchedule[INTEREST],1,1):PaymentSchedule[[#This Row],[INTEREST]]),"")</f>
        <v>38561.680460839845</v>
      </c>
    </row>
    <row r="52" spans="2:11" x14ac:dyDescent="0.2">
      <c r="B52" s="11">
        <f ca="1">IF(LoanIsGood,IF(ROW()-ROW(PaymentSchedule[[#Headers],[PMT NO]])&gt;ScheduledNumberOfPayments,"",ROW()-ROW(PaymentSchedule[[#Headers],[PMT NO]])),"")</f>
        <v>41</v>
      </c>
      <c r="C52" s="13">
        <f ca="1">IF(PaymentSchedule[[#This Row],[PMT NO]]&lt;&gt;"",EOMONTH(LoanStartDate,ROW(PaymentSchedule[[#This Row],[PMT NO]])-ROW(PaymentSchedule[[#Headers],[PMT NO]])-2)+DAY(LoanStartDate),"")</f>
        <v>45167</v>
      </c>
      <c r="D52" s="15">
        <f ca="1">IF(PaymentSchedule[[#This Row],[PMT NO]]&lt;&gt;"",IF(ROW()-ROW(PaymentSchedule[[#Headers],[BEGINNING BALANCE]])=1,LoanAmount,INDEX(PaymentSchedule[ENDING BALANCE],ROW()-ROW(PaymentSchedule[[#Headers],[BEGINNING BALANCE]])-1)),"")</f>
        <v>236396.94681052869</v>
      </c>
      <c r="E52" s="15">
        <f ca="1">IF(PaymentSchedule[[#This Row],[PMT NO]]&lt;&gt;"",ScheduledPayment,"")</f>
        <v>1304.1183412577773</v>
      </c>
      <c r="F5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52" s="15">
        <f ca="1">IF(PaymentSchedule[[#This Row],[PMT NO]]&lt;&gt;"",PaymentSchedule[[#This Row],[TOTAL PAYMENT]]-PaymentSchedule[[#This Row],[INTEREST]],"")</f>
        <v>368.38042679943442</v>
      </c>
      <c r="I52" s="15">
        <f ca="1">IF(PaymentSchedule[[#This Row],[PMT NO]]&lt;&gt;"",PaymentSchedule[[#This Row],[BEGINNING BALANCE]]*(InterestRate/PaymentsPerYear),"")</f>
        <v>935.73791445834286</v>
      </c>
      <c r="J5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236028.56638372925</v>
      </c>
      <c r="K52" s="15">
        <f ca="1">IF(PaymentSchedule[[#This Row],[PMT NO]]&lt;&gt;"",SUM(INDEX(PaymentSchedule[INTEREST],1,1):PaymentSchedule[[#This Row],[INTEREST]]),"")</f>
        <v>39497.418375298192</v>
      </c>
    </row>
    <row r="53" spans="2:11" x14ac:dyDescent="0.2">
      <c r="B53" s="11">
        <f ca="1">IF(LoanIsGood,IF(ROW()-ROW(PaymentSchedule[[#Headers],[PMT NO]])&gt;ScheduledNumberOfPayments,"",ROW()-ROW(PaymentSchedule[[#Headers],[PMT NO]])),"")</f>
        <v>42</v>
      </c>
      <c r="C53" s="13">
        <f ca="1">IF(PaymentSchedule[[#This Row],[PMT NO]]&lt;&gt;"",EOMONTH(LoanStartDate,ROW(PaymentSchedule[[#This Row],[PMT NO]])-ROW(PaymentSchedule[[#Headers],[PMT NO]])-2)+DAY(LoanStartDate),"")</f>
        <v>45198</v>
      </c>
      <c r="D53" s="15">
        <f ca="1">IF(PaymentSchedule[[#This Row],[PMT NO]]&lt;&gt;"",IF(ROW()-ROW(PaymentSchedule[[#Headers],[BEGINNING BALANCE]])=1,LoanAmount,INDEX(PaymentSchedule[ENDING BALANCE],ROW()-ROW(PaymentSchedule[[#Headers],[BEGINNING BALANCE]])-1)),"")</f>
        <v>236028.56638372925</v>
      </c>
      <c r="E53" s="15">
        <f ca="1">IF(PaymentSchedule[[#This Row],[PMT NO]]&lt;&gt;"",ScheduledPayment,"")</f>
        <v>1304.1183412577773</v>
      </c>
      <c r="F5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53" s="15">
        <f ca="1">IF(PaymentSchedule[[#This Row],[PMT NO]]&lt;&gt;"",PaymentSchedule[[#This Row],[TOTAL PAYMENT]]-PaymentSchedule[[#This Row],[INTEREST]],"")</f>
        <v>369.83859932218229</v>
      </c>
      <c r="I53" s="15">
        <f ca="1">IF(PaymentSchedule[[#This Row],[PMT NO]]&lt;&gt;"",PaymentSchedule[[#This Row],[BEGINNING BALANCE]]*(InterestRate/PaymentsPerYear),"")</f>
        <v>934.27974193559498</v>
      </c>
      <c r="J5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235658.72778440706</v>
      </c>
      <c r="K53" s="15">
        <f ca="1">IF(PaymentSchedule[[#This Row],[PMT NO]]&lt;&gt;"",SUM(INDEX(PaymentSchedule[INTEREST],1,1):PaymentSchedule[[#This Row],[INTEREST]]),"")</f>
        <v>40431.698117233784</v>
      </c>
    </row>
    <row r="54" spans="2:11" x14ac:dyDescent="0.2">
      <c r="B54" s="11">
        <f ca="1">IF(LoanIsGood,IF(ROW()-ROW(PaymentSchedule[[#Headers],[PMT NO]])&gt;ScheduledNumberOfPayments,"",ROW()-ROW(PaymentSchedule[[#Headers],[PMT NO]])),"")</f>
        <v>43</v>
      </c>
      <c r="C54" s="13">
        <f ca="1">IF(PaymentSchedule[[#This Row],[PMT NO]]&lt;&gt;"",EOMONTH(LoanStartDate,ROW(PaymentSchedule[[#This Row],[PMT NO]])-ROW(PaymentSchedule[[#Headers],[PMT NO]])-2)+DAY(LoanStartDate),"")</f>
        <v>45228</v>
      </c>
      <c r="D54" s="15">
        <f ca="1">IF(PaymentSchedule[[#This Row],[PMT NO]]&lt;&gt;"",IF(ROW()-ROW(PaymentSchedule[[#Headers],[BEGINNING BALANCE]])=1,LoanAmount,INDEX(PaymentSchedule[ENDING BALANCE],ROW()-ROW(PaymentSchedule[[#Headers],[BEGINNING BALANCE]])-1)),"")</f>
        <v>235658.72778440706</v>
      </c>
      <c r="E54" s="15">
        <f ca="1">IF(PaymentSchedule[[#This Row],[PMT NO]]&lt;&gt;"",ScheduledPayment,"")</f>
        <v>1304.1183412577773</v>
      </c>
      <c r="F5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54" s="15">
        <f ca="1">IF(PaymentSchedule[[#This Row],[PMT NO]]&lt;&gt;"",PaymentSchedule[[#This Row],[TOTAL PAYMENT]]-PaymentSchedule[[#This Row],[INTEREST]],"")</f>
        <v>371.30254377783262</v>
      </c>
      <c r="I54" s="15">
        <f ca="1">IF(PaymentSchedule[[#This Row],[PMT NO]]&lt;&gt;"",PaymentSchedule[[#This Row],[BEGINNING BALANCE]]*(InterestRate/PaymentsPerYear),"")</f>
        <v>932.81579747994465</v>
      </c>
      <c r="J5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235287.42524062924</v>
      </c>
      <c r="K54" s="15">
        <f ca="1">IF(PaymentSchedule[[#This Row],[PMT NO]]&lt;&gt;"",SUM(INDEX(PaymentSchedule[INTEREST],1,1):PaymentSchedule[[#This Row],[INTEREST]]),"")</f>
        <v>41364.513914713731</v>
      </c>
    </row>
    <row r="55" spans="2:11" x14ac:dyDescent="0.2">
      <c r="B55" s="11">
        <f ca="1">IF(LoanIsGood,IF(ROW()-ROW(PaymentSchedule[[#Headers],[PMT NO]])&gt;ScheduledNumberOfPayments,"",ROW()-ROW(PaymentSchedule[[#Headers],[PMT NO]])),"")</f>
        <v>44</v>
      </c>
      <c r="C55" s="13">
        <f ca="1">IF(PaymentSchedule[[#This Row],[PMT NO]]&lt;&gt;"",EOMONTH(LoanStartDate,ROW(PaymentSchedule[[#This Row],[PMT NO]])-ROW(PaymentSchedule[[#Headers],[PMT NO]])-2)+DAY(LoanStartDate),"")</f>
        <v>45259</v>
      </c>
      <c r="D55" s="15">
        <f ca="1">IF(PaymentSchedule[[#This Row],[PMT NO]]&lt;&gt;"",IF(ROW()-ROW(PaymentSchedule[[#Headers],[BEGINNING BALANCE]])=1,LoanAmount,INDEX(PaymentSchedule[ENDING BALANCE],ROW()-ROW(PaymentSchedule[[#Headers],[BEGINNING BALANCE]])-1)),"")</f>
        <v>235287.42524062924</v>
      </c>
      <c r="E55" s="15">
        <f ca="1">IF(PaymentSchedule[[#This Row],[PMT NO]]&lt;&gt;"",ScheduledPayment,"")</f>
        <v>1304.1183412577773</v>
      </c>
      <c r="F5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55" s="15">
        <f ca="1">IF(PaymentSchedule[[#This Row],[PMT NO]]&lt;&gt;"",PaymentSchedule[[#This Row],[TOTAL PAYMENT]]-PaymentSchedule[[#This Row],[INTEREST]],"")</f>
        <v>372.77228301361981</v>
      </c>
      <c r="I55" s="15">
        <f ca="1">IF(PaymentSchedule[[#This Row],[PMT NO]]&lt;&gt;"",PaymentSchedule[[#This Row],[BEGINNING BALANCE]]*(InterestRate/PaymentsPerYear),"")</f>
        <v>931.34605824415746</v>
      </c>
      <c r="J5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234914.65295761562</v>
      </c>
      <c r="K55" s="15">
        <f ca="1">IF(PaymentSchedule[[#This Row],[PMT NO]]&lt;&gt;"",SUM(INDEX(PaymentSchedule[INTEREST],1,1):PaymentSchedule[[#This Row],[INTEREST]]),"")</f>
        <v>42295.859972957885</v>
      </c>
    </row>
    <row r="56" spans="2:11" x14ac:dyDescent="0.2">
      <c r="B56" s="11">
        <f ca="1">IF(LoanIsGood,IF(ROW()-ROW(PaymentSchedule[[#Headers],[PMT NO]])&gt;ScheduledNumberOfPayments,"",ROW()-ROW(PaymentSchedule[[#Headers],[PMT NO]])),"")</f>
        <v>45</v>
      </c>
      <c r="C56" s="13">
        <f ca="1">IF(PaymentSchedule[[#This Row],[PMT NO]]&lt;&gt;"",EOMONTH(LoanStartDate,ROW(PaymentSchedule[[#This Row],[PMT NO]])-ROW(PaymentSchedule[[#Headers],[PMT NO]])-2)+DAY(LoanStartDate),"")</f>
        <v>45289</v>
      </c>
      <c r="D56" s="15">
        <f ca="1">IF(PaymentSchedule[[#This Row],[PMT NO]]&lt;&gt;"",IF(ROW()-ROW(PaymentSchedule[[#Headers],[BEGINNING BALANCE]])=1,LoanAmount,INDEX(PaymentSchedule[ENDING BALANCE],ROW()-ROW(PaymentSchedule[[#Headers],[BEGINNING BALANCE]])-1)),"")</f>
        <v>234914.65295761562</v>
      </c>
      <c r="E56" s="15">
        <f ca="1">IF(PaymentSchedule[[#This Row],[PMT NO]]&lt;&gt;"",ScheduledPayment,"")</f>
        <v>1304.1183412577773</v>
      </c>
      <c r="F5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56" s="15">
        <f ca="1">IF(PaymentSchedule[[#This Row],[PMT NO]]&lt;&gt;"",PaymentSchedule[[#This Row],[TOTAL PAYMENT]]-PaymentSchedule[[#This Row],[INTEREST]],"")</f>
        <v>374.24783996721533</v>
      </c>
      <c r="I56" s="15">
        <f ca="1">IF(PaymentSchedule[[#This Row],[PMT NO]]&lt;&gt;"",PaymentSchedule[[#This Row],[BEGINNING BALANCE]]*(InterestRate/PaymentsPerYear),"")</f>
        <v>929.87050129056195</v>
      </c>
      <c r="J5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234540.40511764839</v>
      </c>
      <c r="K56" s="15">
        <f ca="1">IF(PaymentSchedule[[#This Row],[PMT NO]]&lt;&gt;"",SUM(INDEX(PaymentSchedule[INTEREST],1,1):PaymentSchedule[[#This Row],[INTEREST]]),"")</f>
        <v>43225.730474248448</v>
      </c>
    </row>
    <row r="57" spans="2:11" x14ac:dyDescent="0.2">
      <c r="B57" s="11">
        <f ca="1">IF(LoanIsGood,IF(ROW()-ROW(PaymentSchedule[[#Headers],[PMT NO]])&gt;ScheduledNumberOfPayments,"",ROW()-ROW(PaymentSchedule[[#Headers],[PMT NO]])),"")</f>
        <v>46</v>
      </c>
      <c r="C57" s="13">
        <f ca="1">IF(PaymentSchedule[[#This Row],[PMT NO]]&lt;&gt;"",EOMONTH(LoanStartDate,ROW(PaymentSchedule[[#This Row],[PMT NO]])-ROW(PaymentSchedule[[#Headers],[PMT NO]])-2)+DAY(LoanStartDate),"")</f>
        <v>45320</v>
      </c>
      <c r="D57" s="15">
        <f ca="1">IF(PaymentSchedule[[#This Row],[PMT NO]]&lt;&gt;"",IF(ROW()-ROW(PaymentSchedule[[#Headers],[BEGINNING BALANCE]])=1,LoanAmount,INDEX(PaymentSchedule[ENDING BALANCE],ROW()-ROW(PaymentSchedule[[#Headers],[BEGINNING BALANCE]])-1)),"")</f>
        <v>234540.40511764839</v>
      </c>
      <c r="E57" s="15">
        <f ca="1">IF(PaymentSchedule[[#This Row],[PMT NO]]&lt;&gt;"",ScheduledPayment,"")</f>
        <v>1304.1183412577773</v>
      </c>
      <c r="F5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57" s="15">
        <f ca="1">IF(PaymentSchedule[[#This Row],[PMT NO]]&lt;&gt;"",PaymentSchedule[[#This Row],[TOTAL PAYMENT]]-PaymentSchedule[[#This Row],[INTEREST]],"")</f>
        <v>375.72923766708561</v>
      </c>
      <c r="I57" s="15">
        <f ca="1">IF(PaymentSchedule[[#This Row],[PMT NO]]&lt;&gt;"",PaymentSchedule[[#This Row],[BEGINNING BALANCE]]*(InterestRate/PaymentsPerYear),"")</f>
        <v>928.38910359069166</v>
      </c>
      <c r="J5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234164.67587998131</v>
      </c>
      <c r="K57" s="15">
        <f ca="1">IF(PaymentSchedule[[#This Row],[PMT NO]]&lt;&gt;"",SUM(INDEX(PaymentSchedule[INTEREST],1,1):PaymentSchedule[[#This Row],[INTEREST]]),"")</f>
        <v>44154.119577839141</v>
      </c>
    </row>
    <row r="58" spans="2:11" x14ac:dyDescent="0.2">
      <c r="B58" s="11">
        <f ca="1">IF(LoanIsGood,IF(ROW()-ROW(PaymentSchedule[[#Headers],[PMT NO]])&gt;ScheduledNumberOfPayments,"",ROW()-ROW(PaymentSchedule[[#Headers],[PMT NO]])),"")</f>
        <v>47</v>
      </c>
      <c r="C58" s="13">
        <f ca="1">IF(PaymentSchedule[[#This Row],[PMT NO]]&lt;&gt;"",EOMONTH(LoanStartDate,ROW(PaymentSchedule[[#This Row],[PMT NO]])-ROW(PaymentSchedule[[#Headers],[PMT NO]])-2)+DAY(LoanStartDate),"")</f>
        <v>45351</v>
      </c>
      <c r="D58" s="15">
        <f ca="1">IF(PaymentSchedule[[#This Row],[PMT NO]]&lt;&gt;"",IF(ROW()-ROW(PaymentSchedule[[#Headers],[BEGINNING BALANCE]])=1,LoanAmount,INDEX(PaymentSchedule[ENDING BALANCE],ROW()-ROW(PaymentSchedule[[#Headers],[BEGINNING BALANCE]])-1)),"")</f>
        <v>234164.67587998131</v>
      </c>
      <c r="E58" s="15">
        <f ca="1">IF(PaymentSchedule[[#This Row],[PMT NO]]&lt;&gt;"",ScheduledPayment,"")</f>
        <v>1304.1183412577773</v>
      </c>
      <c r="F5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58" s="15">
        <f ca="1">IF(PaymentSchedule[[#This Row],[PMT NO]]&lt;&gt;"",PaymentSchedule[[#This Row],[TOTAL PAYMENT]]-PaymentSchedule[[#This Row],[INTEREST]],"")</f>
        <v>377.21649923285122</v>
      </c>
      <c r="I58" s="15">
        <f ca="1">IF(PaymentSchedule[[#This Row],[PMT NO]]&lt;&gt;"",PaymentSchedule[[#This Row],[BEGINNING BALANCE]]*(InterestRate/PaymentsPerYear),"")</f>
        <v>926.90184202492605</v>
      </c>
      <c r="J5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233787.45938074845</v>
      </c>
      <c r="K58" s="15">
        <f ca="1">IF(PaymentSchedule[[#This Row],[PMT NO]]&lt;&gt;"",SUM(INDEX(PaymentSchedule[INTEREST],1,1):PaymentSchedule[[#This Row],[INTEREST]]),"")</f>
        <v>45081.021419864068</v>
      </c>
    </row>
    <row r="59" spans="2:11" x14ac:dyDescent="0.2">
      <c r="B59" s="11">
        <f ca="1">IF(LoanIsGood,IF(ROW()-ROW(PaymentSchedule[[#Headers],[PMT NO]])&gt;ScheduledNumberOfPayments,"",ROW()-ROW(PaymentSchedule[[#Headers],[PMT NO]])),"")</f>
        <v>48</v>
      </c>
      <c r="C59" s="13">
        <f ca="1">IF(PaymentSchedule[[#This Row],[PMT NO]]&lt;&gt;"",EOMONTH(LoanStartDate,ROW(PaymentSchedule[[#This Row],[PMT NO]])-ROW(PaymentSchedule[[#Headers],[PMT NO]])-2)+DAY(LoanStartDate),"")</f>
        <v>45380</v>
      </c>
      <c r="D59" s="15">
        <f ca="1">IF(PaymentSchedule[[#This Row],[PMT NO]]&lt;&gt;"",IF(ROW()-ROW(PaymentSchedule[[#Headers],[BEGINNING BALANCE]])=1,LoanAmount,INDEX(PaymentSchedule[ENDING BALANCE],ROW()-ROW(PaymentSchedule[[#Headers],[BEGINNING BALANCE]])-1)),"")</f>
        <v>233787.45938074845</v>
      </c>
      <c r="E59" s="15">
        <f ca="1">IF(PaymentSchedule[[#This Row],[PMT NO]]&lt;&gt;"",ScheduledPayment,"")</f>
        <v>1304.1183412577773</v>
      </c>
      <c r="F5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59" s="15">
        <f ca="1">IF(PaymentSchedule[[#This Row],[PMT NO]]&lt;&gt;"",PaymentSchedule[[#This Row],[TOTAL PAYMENT]]-PaymentSchedule[[#This Row],[INTEREST]],"")</f>
        <v>378.70964787564787</v>
      </c>
      <c r="I59" s="15">
        <f ca="1">IF(PaymentSchedule[[#This Row],[PMT NO]]&lt;&gt;"",PaymentSchedule[[#This Row],[BEGINNING BALANCE]]*(InterestRate/PaymentsPerYear),"")</f>
        <v>925.4086933821294</v>
      </c>
      <c r="J5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233408.74973287279</v>
      </c>
      <c r="K59" s="15">
        <f ca="1">IF(PaymentSchedule[[#This Row],[PMT NO]]&lt;&gt;"",SUM(INDEX(PaymentSchedule[INTEREST],1,1):PaymentSchedule[[#This Row],[INTEREST]]),"")</f>
        <v>46006.430113246199</v>
      </c>
    </row>
    <row r="60" spans="2:11" x14ac:dyDescent="0.2">
      <c r="B60" s="11">
        <f ca="1">IF(LoanIsGood,IF(ROW()-ROW(PaymentSchedule[[#Headers],[PMT NO]])&gt;ScheduledNumberOfPayments,"",ROW()-ROW(PaymentSchedule[[#Headers],[PMT NO]])),"")</f>
        <v>49</v>
      </c>
      <c r="C60" s="13">
        <f ca="1">IF(PaymentSchedule[[#This Row],[PMT NO]]&lt;&gt;"",EOMONTH(LoanStartDate,ROW(PaymentSchedule[[#This Row],[PMT NO]])-ROW(PaymentSchedule[[#Headers],[PMT NO]])-2)+DAY(LoanStartDate),"")</f>
        <v>45411</v>
      </c>
      <c r="D60" s="15">
        <f ca="1">IF(PaymentSchedule[[#This Row],[PMT NO]]&lt;&gt;"",IF(ROW()-ROW(PaymentSchedule[[#Headers],[BEGINNING BALANCE]])=1,LoanAmount,INDEX(PaymentSchedule[ENDING BALANCE],ROW()-ROW(PaymentSchedule[[#Headers],[BEGINNING BALANCE]])-1)),"")</f>
        <v>233408.74973287279</v>
      </c>
      <c r="E60" s="15">
        <f ca="1">IF(PaymentSchedule[[#This Row],[PMT NO]]&lt;&gt;"",ScheduledPayment,"")</f>
        <v>1304.1183412577773</v>
      </c>
      <c r="F6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60" s="15">
        <f ca="1">IF(PaymentSchedule[[#This Row],[PMT NO]]&lt;&gt;"",PaymentSchedule[[#This Row],[TOTAL PAYMENT]]-PaymentSchedule[[#This Row],[INTEREST]],"")</f>
        <v>380.20870689848903</v>
      </c>
      <c r="I60" s="15">
        <f ca="1">IF(PaymentSchedule[[#This Row],[PMT NO]]&lt;&gt;"",PaymentSchedule[[#This Row],[BEGINNING BALANCE]]*(InterestRate/PaymentsPerYear),"")</f>
        <v>923.90963435928825</v>
      </c>
      <c r="J6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233028.54102597429</v>
      </c>
      <c r="K60" s="15">
        <f ca="1">IF(PaymentSchedule[[#This Row],[PMT NO]]&lt;&gt;"",SUM(INDEX(PaymentSchedule[INTEREST],1,1):PaymentSchedule[[#This Row],[INTEREST]]),"")</f>
        <v>46930.339747605489</v>
      </c>
    </row>
    <row r="61" spans="2:11" x14ac:dyDescent="0.2">
      <c r="B61" s="11">
        <f ca="1">IF(LoanIsGood,IF(ROW()-ROW(PaymentSchedule[[#Headers],[PMT NO]])&gt;ScheduledNumberOfPayments,"",ROW()-ROW(PaymentSchedule[[#Headers],[PMT NO]])),"")</f>
        <v>50</v>
      </c>
      <c r="C61" s="13">
        <f ca="1">IF(PaymentSchedule[[#This Row],[PMT NO]]&lt;&gt;"",EOMONTH(LoanStartDate,ROW(PaymentSchedule[[#This Row],[PMT NO]])-ROW(PaymentSchedule[[#Headers],[PMT NO]])-2)+DAY(LoanStartDate),"")</f>
        <v>45441</v>
      </c>
      <c r="D61" s="15">
        <f ca="1">IF(PaymentSchedule[[#This Row],[PMT NO]]&lt;&gt;"",IF(ROW()-ROW(PaymentSchedule[[#Headers],[BEGINNING BALANCE]])=1,LoanAmount,INDEX(PaymentSchedule[ENDING BALANCE],ROW()-ROW(PaymentSchedule[[#Headers],[BEGINNING BALANCE]])-1)),"")</f>
        <v>233028.54102597429</v>
      </c>
      <c r="E61" s="15">
        <f ca="1">IF(PaymentSchedule[[#This Row],[PMT NO]]&lt;&gt;"",ScheduledPayment,"")</f>
        <v>1304.1183412577773</v>
      </c>
      <c r="F6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61" s="15">
        <f ca="1">IF(PaymentSchedule[[#This Row],[PMT NO]]&lt;&gt;"",PaymentSchedule[[#This Row],[TOTAL PAYMENT]]-PaymentSchedule[[#This Row],[INTEREST]],"")</f>
        <v>381.71369969662896</v>
      </c>
      <c r="I61" s="15">
        <f ca="1">IF(PaymentSchedule[[#This Row],[PMT NO]]&lt;&gt;"",PaymentSchedule[[#This Row],[BEGINNING BALANCE]]*(InterestRate/PaymentsPerYear),"")</f>
        <v>922.40464156114831</v>
      </c>
      <c r="J6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232646.82732627768</v>
      </c>
      <c r="K61" s="15">
        <f ca="1">IF(PaymentSchedule[[#This Row],[PMT NO]]&lt;&gt;"",SUM(INDEX(PaymentSchedule[INTEREST],1,1):PaymentSchedule[[#This Row],[INTEREST]]),"")</f>
        <v>47852.744389166633</v>
      </c>
    </row>
    <row r="62" spans="2:11" x14ac:dyDescent="0.2">
      <c r="B62" s="11">
        <f ca="1">IF(LoanIsGood,IF(ROW()-ROW(PaymentSchedule[[#Headers],[PMT NO]])&gt;ScheduledNumberOfPayments,"",ROW()-ROW(PaymentSchedule[[#Headers],[PMT NO]])),"")</f>
        <v>51</v>
      </c>
      <c r="C62" s="13">
        <f ca="1">IF(PaymentSchedule[[#This Row],[PMT NO]]&lt;&gt;"",EOMONTH(LoanStartDate,ROW(PaymentSchedule[[#This Row],[PMT NO]])-ROW(PaymentSchedule[[#Headers],[PMT NO]])-2)+DAY(LoanStartDate),"")</f>
        <v>45472</v>
      </c>
      <c r="D62" s="15">
        <f ca="1">IF(PaymentSchedule[[#This Row],[PMT NO]]&lt;&gt;"",IF(ROW()-ROW(PaymentSchedule[[#Headers],[BEGINNING BALANCE]])=1,LoanAmount,INDEX(PaymentSchedule[ENDING BALANCE],ROW()-ROW(PaymentSchedule[[#Headers],[BEGINNING BALANCE]])-1)),"")</f>
        <v>232646.82732627768</v>
      </c>
      <c r="E62" s="15">
        <f ca="1">IF(PaymentSchedule[[#This Row],[PMT NO]]&lt;&gt;"",ScheduledPayment,"")</f>
        <v>1304.1183412577773</v>
      </c>
      <c r="F6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62" s="15">
        <f ca="1">IF(PaymentSchedule[[#This Row],[PMT NO]]&lt;&gt;"",PaymentSchedule[[#This Row],[TOTAL PAYMENT]]-PaymentSchedule[[#This Row],[INTEREST]],"")</f>
        <v>383.22464975792809</v>
      </c>
      <c r="I62" s="15">
        <f ca="1">IF(PaymentSchedule[[#This Row],[PMT NO]]&lt;&gt;"",PaymentSchedule[[#This Row],[BEGINNING BALANCE]]*(InterestRate/PaymentsPerYear),"")</f>
        <v>920.89369149984918</v>
      </c>
      <c r="J6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232263.60267651975</v>
      </c>
      <c r="K62" s="15">
        <f ca="1">IF(PaymentSchedule[[#This Row],[PMT NO]]&lt;&gt;"",SUM(INDEX(PaymentSchedule[INTEREST],1,1):PaymentSchedule[[#This Row],[INTEREST]]),"")</f>
        <v>48773.638080666482</v>
      </c>
    </row>
    <row r="63" spans="2:11" x14ac:dyDescent="0.2">
      <c r="B63" s="11">
        <f ca="1">IF(LoanIsGood,IF(ROW()-ROW(PaymentSchedule[[#Headers],[PMT NO]])&gt;ScheduledNumberOfPayments,"",ROW()-ROW(PaymentSchedule[[#Headers],[PMT NO]])),"")</f>
        <v>52</v>
      </c>
      <c r="C63" s="13">
        <f ca="1">IF(PaymentSchedule[[#This Row],[PMT NO]]&lt;&gt;"",EOMONTH(LoanStartDate,ROW(PaymentSchedule[[#This Row],[PMT NO]])-ROW(PaymentSchedule[[#Headers],[PMT NO]])-2)+DAY(LoanStartDate),"")</f>
        <v>45502</v>
      </c>
      <c r="D63" s="15">
        <f ca="1">IF(PaymentSchedule[[#This Row],[PMT NO]]&lt;&gt;"",IF(ROW()-ROW(PaymentSchedule[[#Headers],[BEGINNING BALANCE]])=1,LoanAmount,INDEX(PaymentSchedule[ENDING BALANCE],ROW()-ROW(PaymentSchedule[[#Headers],[BEGINNING BALANCE]])-1)),"")</f>
        <v>232263.60267651975</v>
      </c>
      <c r="E63" s="15">
        <f ca="1">IF(PaymentSchedule[[#This Row],[PMT NO]]&lt;&gt;"",ScheduledPayment,"")</f>
        <v>1304.1183412577773</v>
      </c>
      <c r="F6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63" s="15">
        <f ca="1">IF(PaymentSchedule[[#This Row],[PMT NO]]&lt;&gt;"",PaymentSchedule[[#This Row],[TOTAL PAYMENT]]-PaymentSchedule[[#This Row],[INTEREST]],"")</f>
        <v>384.74158066321991</v>
      </c>
      <c r="I63" s="15">
        <f ca="1">IF(PaymentSchedule[[#This Row],[PMT NO]]&lt;&gt;"",PaymentSchedule[[#This Row],[BEGINNING BALANCE]]*(InterestRate/PaymentsPerYear),"")</f>
        <v>919.37676059455737</v>
      </c>
      <c r="J6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231878.86109585653</v>
      </c>
      <c r="K63" s="15">
        <f ca="1">IF(PaymentSchedule[[#This Row],[PMT NO]]&lt;&gt;"",SUM(INDEX(PaymentSchedule[INTEREST],1,1):PaymentSchedule[[#This Row],[INTEREST]]),"")</f>
        <v>49693.014841261036</v>
      </c>
    </row>
    <row r="64" spans="2:11" x14ac:dyDescent="0.2">
      <c r="B64" s="11">
        <f ca="1">IF(LoanIsGood,IF(ROW()-ROW(PaymentSchedule[[#Headers],[PMT NO]])&gt;ScheduledNumberOfPayments,"",ROW()-ROW(PaymentSchedule[[#Headers],[PMT NO]])),"")</f>
        <v>53</v>
      </c>
      <c r="C64" s="13">
        <f ca="1">IF(PaymentSchedule[[#This Row],[PMT NO]]&lt;&gt;"",EOMONTH(LoanStartDate,ROW(PaymentSchedule[[#This Row],[PMT NO]])-ROW(PaymentSchedule[[#Headers],[PMT NO]])-2)+DAY(LoanStartDate),"")</f>
        <v>45533</v>
      </c>
      <c r="D64" s="15">
        <f ca="1">IF(PaymentSchedule[[#This Row],[PMT NO]]&lt;&gt;"",IF(ROW()-ROW(PaymentSchedule[[#Headers],[BEGINNING BALANCE]])=1,LoanAmount,INDEX(PaymentSchedule[ENDING BALANCE],ROW()-ROW(PaymentSchedule[[#Headers],[BEGINNING BALANCE]])-1)),"")</f>
        <v>231878.86109585653</v>
      </c>
      <c r="E64" s="15">
        <f ca="1">IF(PaymentSchedule[[#This Row],[PMT NO]]&lt;&gt;"",ScheduledPayment,"")</f>
        <v>1304.1183412577773</v>
      </c>
      <c r="F6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64" s="15">
        <f ca="1">IF(PaymentSchedule[[#This Row],[PMT NO]]&lt;&gt;"",PaymentSchedule[[#This Row],[TOTAL PAYMENT]]-PaymentSchedule[[#This Row],[INTEREST]],"")</f>
        <v>386.26451608667844</v>
      </c>
      <c r="I64" s="15">
        <f ca="1">IF(PaymentSchedule[[#This Row],[PMT NO]]&lt;&gt;"",PaymentSchedule[[#This Row],[BEGINNING BALANCE]]*(InterestRate/PaymentsPerYear),"")</f>
        <v>917.85382517109883</v>
      </c>
      <c r="J6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231492.59657976986</v>
      </c>
      <c r="K64" s="15">
        <f ca="1">IF(PaymentSchedule[[#This Row],[PMT NO]]&lt;&gt;"",SUM(INDEX(PaymentSchedule[INTEREST],1,1):PaymentSchedule[[#This Row],[INTEREST]]),"")</f>
        <v>50610.868666432136</v>
      </c>
    </row>
    <row r="65" spans="2:11" x14ac:dyDescent="0.2">
      <c r="B65" s="11">
        <f ca="1">IF(LoanIsGood,IF(ROW()-ROW(PaymentSchedule[[#Headers],[PMT NO]])&gt;ScheduledNumberOfPayments,"",ROW()-ROW(PaymentSchedule[[#Headers],[PMT NO]])),"")</f>
        <v>54</v>
      </c>
      <c r="C65" s="13">
        <f ca="1">IF(PaymentSchedule[[#This Row],[PMT NO]]&lt;&gt;"",EOMONTH(LoanStartDate,ROW(PaymentSchedule[[#This Row],[PMT NO]])-ROW(PaymentSchedule[[#Headers],[PMT NO]])-2)+DAY(LoanStartDate),"")</f>
        <v>45564</v>
      </c>
      <c r="D65" s="15">
        <f ca="1">IF(PaymentSchedule[[#This Row],[PMT NO]]&lt;&gt;"",IF(ROW()-ROW(PaymentSchedule[[#Headers],[BEGINNING BALANCE]])=1,LoanAmount,INDEX(PaymentSchedule[ENDING BALANCE],ROW()-ROW(PaymentSchedule[[#Headers],[BEGINNING BALANCE]])-1)),"")</f>
        <v>231492.59657976986</v>
      </c>
      <c r="E65" s="15">
        <f ca="1">IF(PaymentSchedule[[#This Row],[PMT NO]]&lt;&gt;"",ScheduledPayment,"")</f>
        <v>1304.1183412577773</v>
      </c>
      <c r="F6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65" s="15">
        <f ca="1">IF(PaymentSchedule[[#This Row],[PMT NO]]&lt;&gt;"",PaymentSchedule[[#This Row],[TOTAL PAYMENT]]-PaymentSchedule[[#This Row],[INTEREST]],"")</f>
        <v>387.79347979618819</v>
      </c>
      <c r="I65" s="15">
        <f ca="1">IF(PaymentSchedule[[#This Row],[PMT NO]]&lt;&gt;"",PaymentSchedule[[#This Row],[BEGINNING BALANCE]]*(InterestRate/PaymentsPerYear),"")</f>
        <v>916.32486146158908</v>
      </c>
      <c r="J6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231104.80309997368</v>
      </c>
      <c r="K65" s="15">
        <f ca="1">IF(PaymentSchedule[[#This Row],[PMT NO]]&lt;&gt;"",SUM(INDEX(PaymentSchedule[INTEREST],1,1):PaymentSchedule[[#This Row],[INTEREST]]),"")</f>
        <v>51527.193527893724</v>
      </c>
    </row>
    <row r="66" spans="2:11" x14ac:dyDescent="0.2">
      <c r="B66" s="11">
        <f ca="1">IF(LoanIsGood,IF(ROW()-ROW(PaymentSchedule[[#Headers],[PMT NO]])&gt;ScheduledNumberOfPayments,"",ROW()-ROW(PaymentSchedule[[#Headers],[PMT NO]])),"")</f>
        <v>55</v>
      </c>
      <c r="C66" s="13">
        <f ca="1">IF(PaymentSchedule[[#This Row],[PMT NO]]&lt;&gt;"",EOMONTH(LoanStartDate,ROW(PaymentSchedule[[#This Row],[PMT NO]])-ROW(PaymentSchedule[[#Headers],[PMT NO]])-2)+DAY(LoanStartDate),"")</f>
        <v>45594</v>
      </c>
      <c r="D66" s="15">
        <f ca="1">IF(PaymentSchedule[[#This Row],[PMT NO]]&lt;&gt;"",IF(ROW()-ROW(PaymentSchedule[[#Headers],[BEGINNING BALANCE]])=1,LoanAmount,INDEX(PaymentSchedule[ENDING BALANCE],ROW()-ROW(PaymentSchedule[[#Headers],[BEGINNING BALANCE]])-1)),"")</f>
        <v>231104.80309997368</v>
      </c>
      <c r="E66" s="15">
        <f ca="1">IF(PaymentSchedule[[#This Row],[PMT NO]]&lt;&gt;"",ScheduledPayment,"")</f>
        <v>1304.1183412577773</v>
      </c>
      <c r="F6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66" s="15">
        <f ca="1">IF(PaymentSchedule[[#This Row],[PMT NO]]&lt;&gt;"",PaymentSchedule[[#This Row],[TOTAL PAYMENT]]-PaymentSchedule[[#This Row],[INTEREST]],"")</f>
        <v>389.32849565371475</v>
      </c>
      <c r="I66" s="15">
        <f ca="1">IF(PaymentSchedule[[#This Row],[PMT NO]]&lt;&gt;"",PaymentSchedule[[#This Row],[BEGINNING BALANCE]]*(InterestRate/PaymentsPerYear),"")</f>
        <v>914.78984560406252</v>
      </c>
      <c r="J6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230715.47460431996</v>
      </c>
      <c r="K66" s="15">
        <f ca="1">IF(PaymentSchedule[[#This Row],[PMT NO]]&lt;&gt;"",SUM(INDEX(PaymentSchedule[INTEREST],1,1):PaymentSchedule[[#This Row],[INTEREST]]),"")</f>
        <v>52441.983373497787</v>
      </c>
    </row>
    <row r="67" spans="2:11" x14ac:dyDescent="0.2">
      <c r="B67" s="11">
        <f ca="1">IF(LoanIsGood,IF(ROW()-ROW(PaymentSchedule[[#Headers],[PMT NO]])&gt;ScheduledNumberOfPayments,"",ROW()-ROW(PaymentSchedule[[#Headers],[PMT NO]])),"")</f>
        <v>56</v>
      </c>
      <c r="C67" s="13">
        <f ca="1">IF(PaymentSchedule[[#This Row],[PMT NO]]&lt;&gt;"",EOMONTH(LoanStartDate,ROW(PaymentSchedule[[#This Row],[PMT NO]])-ROW(PaymentSchedule[[#Headers],[PMT NO]])-2)+DAY(LoanStartDate),"")</f>
        <v>45625</v>
      </c>
      <c r="D67" s="15">
        <f ca="1">IF(PaymentSchedule[[#This Row],[PMT NO]]&lt;&gt;"",IF(ROW()-ROW(PaymentSchedule[[#Headers],[BEGINNING BALANCE]])=1,LoanAmount,INDEX(PaymentSchedule[ENDING BALANCE],ROW()-ROW(PaymentSchedule[[#Headers],[BEGINNING BALANCE]])-1)),"")</f>
        <v>230715.47460431996</v>
      </c>
      <c r="E67" s="15">
        <f ca="1">IF(PaymentSchedule[[#This Row],[PMT NO]]&lt;&gt;"",ScheduledPayment,"")</f>
        <v>1304.1183412577773</v>
      </c>
      <c r="F6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67" s="15">
        <f ca="1">IF(PaymentSchedule[[#This Row],[PMT NO]]&lt;&gt;"",PaymentSchedule[[#This Row],[TOTAL PAYMENT]]-PaymentSchedule[[#This Row],[INTEREST]],"")</f>
        <v>390.86958761567735</v>
      </c>
      <c r="I67" s="15">
        <f ca="1">IF(PaymentSchedule[[#This Row],[PMT NO]]&lt;&gt;"",PaymentSchedule[[#This Row],[BEGINNING BALANCE]]*(InterestRate/PaymentsPerYear),"")</f>
        <v>913.24875364209993</v>
      </c>
      <c r="J6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230324.60501670427</v>
      </c>
      <c r="K67" s="15">
        <f ca="1">IF(PaymentSchedule[[#This Row],[PMT NO]]&lt;&gt;"",SUM(INDEX(PaymentSchedule[INTEREST],1,1):PaymentSchedule[[#This Row],[INTEREST]]),"")</f>
        <v>53355.232127139891</v>
      </c>
    </row>
    <row r="68" spans="2:11" x14ac:dyDescent="0.2">
      <c r="B68" s="11">
        <f ca="1">IF(LoanIsGood,IF(ROW()-ROW(PaymentSchedule[[#Headers],[PMT NO]])&gt;ScheduledNumberOfPayments,"",ROW()-ROW(PaymentSchedule[[#Headers],[PMT NO]])),"")</f>
        <v>57</v>
      </c>
      <c r="C68" s="13">
        <f ca="1">IF(PaymentSchedule[[#This Row],[PMT NO]]&lt;&gt;"",EOMONTH(LoanStartDate,ROW(PaymentSchedule[[#This Row],[PMT NO]])-ROW(PaymentSchedule[[#Headers],[PMT NO]])-2)+DAY(LoanStartDate),"")</f>
        <v>45655</v>
      </c>
      <c r="D68" s="15">
        <f ca="1">IF(PaymentSchedule[[#This Row],[PMT NO]]&lt;&gt;"",IF(ROW()-ROW(PaymentSchedule[[#Headers],[BEGINNING BALANCE]])=1,LoanAmount,INDEX(PaymentSchedule[ENDING BALANCE],ROW()-ROW(PaymentSchedule[[#Headers],[BEGINNING BALANCE]])-1)),"")</f>
        <v>230324.60501670427</v>
      </c>
      <c r="E68" s="15">
        <f ca="1">IF(PaymentSchedule[[#This Row],[PMT NO]]&lt;&gt;"",ScheduledPayment,"")</f>
        <v>1304.1183412577773</v>
      </c>
      <c r="F6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68" s="15">
        <f ca="1">IF(PaymentSchedule[[#This Row],[PMT NO]]&lt;&gt;"",PaymentSchedule[[#This Row],[TOTAL PAYMENT]]-PaymentSchedule[[#This Row],[INTEREST]],"")</f>
        <v>392.41677973332276</v>
      </c>
      <c r="I68" s="15">
        <f ca="1">IF(PaymentSchedule[[#This Row],[PMT NO]]&lt;&gt;"",PaymentSchedule[[#This Row],[BEGINNING BALANCE]]*(InterestRate/PaymentsPerYear),"")</f>
        <v>911.70156152445452</v>
      </c>
      <c r="J6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229932.18823697095</v>
      </c>
      <c r="K68" s="15">
        <f ca="1">IF(PaymentSchedule[[#This Row],[PMT NO]]&lt;&gt;"",SUM(INDEX(PaymentSchedule[INTEREST],1,1):PaymentSchedule[[#This Row],[INTEREST]]),"")</f>
        <v>54266.933688664343</v>
      </c>
    </row>
    <row r="69" spans="2:11" x14ac:dyDescent="0.2">
      <c r="B69" s="11">
        <f ca="1">IF(LoanIsGood,IF(ROW()-ROW(PaymentSchedule[[#Headers],[PMT NO]])&gt;ScheduledNumberOfPayments,"",ROW()-ROW(PaymentSchedule[[#Headers],[PMT NO]])),"")</f>
        <v>58</v>
      </c>
      <c r="C69" s="13">
        <f ca="1">IF(PaymentSchedule[[#This Row],[PMT NO]]&lt;&gt;"",EOMONTH(LoanStartDate,ROW(PaymentSchedule[[#This Row],[PMT NO]])-ROW(PaymentSchedule[[#Headers],[PMT NO]])-2)+DAY(LoanStartDate),"")</f>
        <v>45686</v>
      </c>
      <c r="D69" s="15">
        <f ca="1">IF(PaymentSchedule[[#This Row],[PMT NO]]&lt;&gt;"",IF(ROW()-ROW(PaymentSchedule[[#Headers],[BEGINNING BALANCE]])=1,LoanAmount,INDEX(PaymentSchedule[ENDING BALANCE],ROW()-ROW(PaymentSchedule[[#Headers],[BEGINNING BALANCE]])-1)),"")</f>
        <v>229932.18823697095</v>
      </c>
      <c r="E69" s="15">
        <f ca="1">IF(PaymentSchedule[[#This Row],[PMT NO]]&lt;&gt;"",ScheduledPayment,"")</f>
        <v>1304.1183412577773</v>
      </c>
      <c r="F6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69" s="15">
        <f ca="1">IF(PaymentSchedule[[#This Row],[PMT NO]]&lt;&gt;"",PaymentSchedule[[#This Row],[TOTAL PAYMENT]]-PaymentSchedule[[#This Row],[INTEREST]],"")</f>
        <v>393.97009615310049</v>
      </c>
      <c r="I69" s="15">
        <f ca="1">IF(PaymentSchedule[[#This Row],[PMT NO]]&lt;&gt;"",PaymentSchedule[[#This Row],[BEGINNING BALANCE]]*(InterestRate/PaymentsPerYear),"")</f>
        <v>910.14824510467679</v>
      </c>
      <c r="J6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229538.21814081786</v>
      </c>
      <c r="K69" s="15">
        <f ca="1">IF(PaymentSchedule[[#This Row],[PMT NO]]&lt;&gt;"",SUM(INDEX(PaymentSchedule[INTEREST],1,1):PaymentSchedule[[#This Row],[INTEREST]]),"")</f>
        <v>55177.081933769019</v>
      </c>
    </row>
    <row r="70" spans="2:11" x14ac:dyDescent="0.2">
      <c r="B70" s="11">
        <f ca="1">IF(LoanIsGood,IF(ROW()-ROW(PaymentSchedule[[#Headers],[PMT NO]])&gt;ScheduledNumberOfPayments,"",ROW()-ROW(PaymentSchedule[[#Headers],[PMT NO]])),"")</f>
        <v>59</v>
      </c>
      <c r="C70" s="13">
        <f ca="1">IF(PaymentSchedule[[#This Row],[PMT NO]]&lt;&gt;"",EOMONTH(LoanStartDate,ROW(PaymentSchedule[[#This Row],[PMT NO]])-ROW(PaymentSchedule[[#Headers],[PMT NO]])-2)+DAY(LoanStartDate),"")</f>
        <v>45717</v>
      </c>
      <c r="D70" s="15">
        <f ca="1">IF(PaymentSchedule[[#This Row],[PMT NO]]&lt;&gt;"",IF(ROW()-ROW(PaymentSchedule[[#Headers],[BEGINNING BALANCE]])=1,LoanAmount,INDEX(PaymentSchedule[ENDING BALANCE],ROW()-ROW(PaymentSchedule[[#Headers],[BEGINNING BALANCE]])-1)),"")</f>
        <v>229538.21814081786</v>
      </c>
      <c r="E70" s="15">
        <f ca="1">IF(PaymentSchedule[[#This Row],[PMT NO]]&lt;&gt;"",ScheduledPayment,"")</f>
        <v>1304.1183412577773</v>
      </c>
      <c r="F7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70" s="15">
        <f ca="1">IF(PaymentSchedule[[#This Row],[PMT NO]]&lt;&gt;"",PaymentSchedule[[#This Row],[TOTAL PAYMENT]]-PaymentSchedule[[#This Row],[INTEREST]],"")</f>
        <v>395.52956111703986</v>
      </c>
      <c r="I70" s="15">
        <f ca="1">IF(PaymentSchedule[[#This Row],[PMT NO]]&lt;&gt;"",PaymentSchedule[[#This Row],[BEGINNING BALANCE]]*(InterestRate/PaymentsPerYear),"")</f>
        <v>908.58878014073741</v>
      </c>
      <c r="J7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229142.68857970083</v>
      </c>
      <c r="K70" s="15">
        <f ca="1">IF(PaymentSchedule[[#This Row],[PMT NO]]&lt;&gt;"",SUM(INDEX(PaymentSchedule[INTEREST],1,1):PaymentSchedule[[#This Row],[INTEREST]]),"")</f>
        <v>56085.670713909756</v>
      </c>
    </row>
    <row r="71" spans="2:11" x14ac:dyDescent="0.2">
      <c r="B71" s="11">
        <f ca="1">IF(LoanIsGood,IF(ROW()-ROW(PaymentSchedule[[#Headers],[PMT NO]])&gt;ScheduledNumberOfPayments,"",ROW()-ROW(PaymentSchedule[[#Headers],[PMT NO]])),"")</f>
        <v>60</v>
      </c>
      <c r="C71" s="13">
        <f ca="1">IF(PaymentSchedule[[#This Row],[PMT NO]]&lt;&gt;"",EOMONTH(LoanStartDate,ROW(PaymentSchedule[[#This Row],[PMT NO]])-ROW(PaymentSchedule[[#Headers],[PMT NO]])-2)+DAY(LoanStartDate),"")</f>
        <v>45745</v>
      </c>
      <c r="D71" s="15">
        <f ca="1">IF(PaymentSchedule[[#This Row],[PMT NO]]&lt;&gt;"",IF(ROW()-ROW(PaymentSchedule[[#Headers],[BEGINNING BALANCE]])=1,LoanAmount,INDEX(PaymentSchedule[ENDING BALANCE],ROW()-ROW(PaymentSchedule[[#Headers],[BEGINNING BALANCE]])-1)),"")</f>
        <v>229142.68857970083</v>
      </c>
      <c r="E71" s="15">
        <f ca="1">IF(PaymentSchedule[[#This Row],[PMT NO]]&lt;&gt;"",ScheduledPayment,"")</f>
        <v>1304.1183412577773</v>
      </c>
      <c r="F7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71" s="15">
        <f ca="1">IF(PaymentSchedule[[#This Row],[PMT NO]]&lt;&gt;"",PaymentSchedule[[#This Row],[TOTAL PAYMENT]]-PaymentSchedule[[#This Row],[INTEREST]],"")</f>
        <v>397.09519896312804</v>
      </c>
      <c r="I71" s="15">
        <f ca="1">IF(PaymentSchedule[[#This Row],[PMT NO]]&lt;&gt;"",PaymentSchedule[[#This Row],[BEGINNING BALANCE]]*(InterestRate/PaymentsPerYear),"")</f>
        <v>907.02314229464923</v>
      </c>
      <c r="J7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228745.5933807377</v>
      </c>
      <c r="K71" s="15">
        <f ca="1">IF(PaymentSchedule[[#This Row],[PMT NO]]&lt;&gt;"",SUM(INDEX(PaymentSchedule[INTEREST],1,1):PaymentSchedule[[#This Row],[INTEREST]]),"")</f>
        <v>56992.693856204409</v>
      </c>
    </row>
    <row r="72" spans="2:11" x14ac:dyDescent="0.2">
      <c r="B72" s="11">
        <f ca="1">IF(LoanIsGood,IF(ROW()-ROW(PaymentSchedule[[#Headers],[PMT NO]])&gt;ScheduledNumberOfPayments,"",ROW()-ROW(PaymentSchedule[[#Headers],[PMT NO]])),"")</f>
        <v>61</v>
      </c>
      <c r="C72" s="13">
        <f ca="1">IF(PaymentSchedule[[#This Row],[PMT NO]]&lt;&gt;"",EOMONTH(LoanStartDate,ROW(PaymentSchedule[[#This Row],[PMT NO]])-ROW(PaymentSchedule[[#Headers],[PMT NO]])-2)+DAY(LoanStartDate),"")</f>
        <v>45776</v>
      </c>
      <c r="D72" s="15">
        <f ca="1">IF(PaymentSchedule[[#This Row],[PMT NO]]&lt;&gt;"",IF(ROW()-ROW(PaymentSchedule[[#Headers],[BEGINNING BALANCE]])=1,LoanAmount,INDEX(PaymentSchedule[ENDING BALANCE],ROW()-ROW(PaymentSchedule[[#Headers],[BEGINNING BALANCE]])-1)),"")</f>
        <v>228745.5933807377</v>
      </c>
      <c r="E72" s="15">
        <f ca="1">IF(PaymentSchedule[[#This Row],[PMT NO]]&lt;&gt;"",ScheduledPayment,"")</f>
        <v>1304.1183412577773</v>
      </c>
      <c r="F7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72" s="15">
        <f ca="1">IF(PaymentSchedule[[#This Row],[PMT NO]]&lt;&gt;"",PaymentSchedule[[#This Row],[TOTAL PAYMENT]]-PaymentSchedule[[#This Row],[INTEREST]],"")</f>
        <v>398.66703412569052</v>
      </c>
      <c r="I72" s="15">
        <f ca="1">IF(PaymentSchedule[[#This Row],[PMT NO]]&lt;&gt;"",PaymentSchedule[[#This Row],[BEGINNING BALANCE]]*(InterestRate/PaymentsPerYear),"")</f>
        <v>905.45130713208675</v>
      </c>
      <c r="J7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228346.92634661202</v>
      </c>
      <c r="K72" s="15">
        <f ca="1">IF(PaymentSchedule[[#This Row],[PMT NO]]&lt;&gt;"",SUM(INDEX(PaymentSchedule[INTEREST],1,1):PaymentSchedule[[#This Row],[INTEREST]]),"")</f>
        <v>57898.145163336492</v>
      </c>
    </row>
    <row r="73" spans="2:11" x14ac:dyDescent="0.2">
      <c r="B73" s="11">
        <f ca="1">IF(LoanIsGood,IF(ROW()-ROW(PaymentSchedule[[#Headers],[PMT NO]])&gt;ScheduledNumberOfPayments,"",ROW()-ROW(PaymentSchedule[[#Headers],[PMT NO]])),"")</f>
        <v>62</v>
      </c>
      <c r="C73" s="13">
        <f ca="1">IF(PaymentSchedule[[#This Row],[PMT NO]]&lt;&gt;"",EOMONTH(LoanStartDate,ROW(PaymentSchedule[[#This Row],[PMT NO]])-ROW(PaymentSchedule[[#Headers],[PMT NO]])-2)+DAY(LoanStartDate),"")</f>
        <v>45806</v>
      </c>
      <c r="D73" s="15">
        <f ca="1">IF(PaymentSchedule[[#This Row],[PMT NO]]&lt;&gt;"",IF(ROW()-ROW(PaymentSchedule[[#Headers],[BEGINNING BALANCE]])=1,LoanAmount,INDEX(PaymentSchedule[ENDING BALANCE],ROW()-ROW(PaymentSchedule[[#Headers],[BEGINNING BALANCE]])-1)),"")</f>
        <v>228346.92634661202</v>
      </c>
      <c r="E73" s="15">
        <f ca="1">IF(PaymentSchedule[[#This Row],[PMT NO]]&lt;&gt;"",ScheduledPayment,"")</f>
        <v>1304.1183412577773</v>
      </c>
      <c r="F7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73" s="15">
        <f ca="1">IF(PaymentSchedule[[#This Row],[PMT NO]]&lt;&gt;"",PaymentSchedule[[#This Row],[TOTAL PAYMENT]]-PaymentSchedule[[#This Row],[INTEREST]],"")</f>
        <v>400.2450911357713</v>
      </c>
      <c r="I73" s="15">
        <f ca="1">IF(PaymentSchedule[[#This Row],[PMT NO]]&lt;&gt;"",PaymentSchedule[[#This Row],[BEGINNING BALANCE]]*(InterestRate/PaymentsPerYear),"")</f>
        <v>903.87325012200597</v>
      </c>
      <c r="J7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227946.68125547626</v>
      </c>
      <c r="K73" s="15">
        <f ca="1">IF(PaymentSchedule[[#This Row],[PMT NO]]&lt;&gt;"",SUM(INDEX(PaymentSchedule[INTEREST],1,1):PaymentSchedule[[#This Row],[INTEREST]]),"")</f>
        <v>58802.0184134585</v>
      </c>
    </row>
    <row r="74" spans="2:11" x14ac:dyDescent="0.2">
      <c r="B74" s="11">
        <f ca="1">IF(LoanIsGood,IF(ROW()-ROW(PaymentSchedule[[#Headers],[PMT NO]])&gt;ScheduledNumberOfPayments,"",ROW()-ROW(PaymentSchedule[[#Headers],[PMT NO]])),"")</f>
        <v>63</v>
      </c>
      <c r="C74" s="13">
        <f ca="1">IF(PaymentSchedule[[#This Row],[PMT NO]]&lt;&gt;"",EOMONTH(LoanStartDate,ROW(PaymentSchedule[[#This Row],[PMT NO]])-ROW(PaymentSchedule[[#Headers],[PMT NO]])-2)+DAY(LoanStartDate),"")</f>
        <v>45837</v>
      </c>
      <c r="D74" s="15">
        <f ca="1">IF(PaymentSchedule[[#This Row],[PMT NO]]&lt;&gt;"",IF(ROW()-ROW(PaymentSchedule[[#Headers],[BEGINNING BALANCE]])=1,LoanAmount,INDEX(PaymentSchedule[ENDING BALANCE],ROW()-ROW(PaymentSchedule[[#Headers],[BEGINNING BALANCE]])-1)),"")</f>
        <v>227946.68125547626</v>
      </c>
      <c r="E74" s="15">
        <f ca="1">IF(PaymentSchedule[[#This Row],[PMT NO]]&lt;&gt;"",ScheduledPayment,"")</f>
        <v>1304.1183412577773</v>
      </c>
      <c r="F7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74" s="15">
        <f ca="1">IF(PaymentSchedule[[#This Row],[PMT NO]]&lt;&gt;"",PaymentSchedule[[#This Row],[TOTAL PAYMENT]]-PaymentSchedule[[#This Row],[INTEREST]],"")</f>
        <v>401.82939462151705</v>
      </c>
      <c r="I74" s="15">
        <f ca="1">IF(PaymentSchedule[[#This Row],[PMT NO]]&lt;&gt;"",PaymentSchedule[[#This Row],[BEGINNING BALANCE]]*(InterestRate/PaymentsPerYear),"")</f>
        <v>902.28894663626022</v>
      </c>
      <c r="J7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227544.85186085475</v>
      </c>
      <c r="K74" s="15">
        <f ca="1">IF(PaymentSchedule[[#This Row],[PMT NO]]&lt;&gt;"",SUM(INDEX(PaymentSchedule[INTEREST],1,1):PaymentSchedule[[#This Row],[INTEREST]]),"")</f>
        <v>59704.307360094761</v>
      </c>
    </row>
    <row r="75" spans="2:11" x14ac:dyDescent="0.2">
      <c r="B75" s="11">
        <f ca="1">IF(LoanIsGood,IF(ROW()-ROW(PaymentSchedule[[#Headers],[PMT NO]])&gt;ScheduledNumberOfPayments,"",ROW()-ROW(PaymentSchedule[[#Headers],[PMT NO]])),"")</f>
        <v>64</v>
      </c>
      <c r="C75" s="13">
        <f ca="1">IF(PaymentSchedule[[#This Row],[PMT NO]]&lt;&gt;"",EOMONTH(LoanStartDate,ROW(PaymentSchedule[[#This Row],[PMT NO]])-ROW(PaymentSchedule[[#Headers],[PMT NO]])-2)+DAY(LoanStartDate),"")</f>
        <v>45867</v>
      </c>
      <c r="D75" s="15">
        <f ca="1">IF(PaymentSchedule[[#This Row],[PMT NO]]&lt;&gt;"",IF(ROW()-ROW(PaymentSchedule[[#Headers],[BEGINNING BALANCE]])=1,LoanAmount,INDEX(PaymentSchedule[ENDING BALANCE],ROW()-ROW(PaymentSchedule[[#Headers],[BEGINNING BALANCE]])-1)),"")</f>
        <v>227544.85186085475</v>
      </c>
      <c r="E75" s="15">
        <f ca="1">IF(PaymentSchedule[[#This Row],[PMT NO]]&lt;&gt;"",ScheduledPayment,"")</f>
        <v>1304.1183412577773</v>
      </c>
      <c r="F7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75" s="15">
        <f ca="1">IF(PaymentSchedule[[#This Row],[PMT NO]]&lt;&gt;"",PaymentSchedule[[#This Row],[TOTAL PAYMENT]]-PaymentSchedule[[#This Row],[INTEREST]],"")</f>
        <v>403.41996930856055</v>
      </c>
      <c r="I75" s="15">
        <f ca="1">IF(PaymentSchedule[[#This Row],[PMT NO]]&lt;&gt;"",PaymentSchedule[[#This Row],[BEGINNING BALANCE]]*(InterestRate/PaymentsPerYear),"")</f>
        <v>900.69837194921672</v>
      </c>
      <c r="J7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227141.43189154618</v>
      </c>
      <c r="K75" s="15">
        <f ca="1">IF(PaymentSchedule[[#This Row],[PMT NO]]&lt;&gt;"",SUM(INDEX(PaymentSchedule[INTEREST],1,1):PaymentSchedule[[#This Row],[INTEREST]]),"")</f>
        <v>60605.005732043981</v>
      </c>
    </row>
    <row r="76" spans="2:11" x14ac:dyDescent="0.2">
      <c r="B76" s="11">
        <f ca="1">IF(LoanIsGood,IF(ROW()-ROW(PaymentSchedule[[#Headers],[PMT NO]])&gt;ScheduledNumberOfPayments,"",ROW()-ROW(PaymentSchedule[[#Headers],[PMT NO]])),"")</f>
        <v>65</v>
      </c>
      <c r="C76" s="13">
        <f ca="1">IF(PaymentSchedule[[#This Row],[PMT NO]]&lt;&gt;"",EOMONTH(LoanStartDate,ROW(PaymentSchedule[[#This Row],[PMT NO]])-ROW(PaymentSchedule[[#Headers],[PMT NO]])-2)+DAY(LoanStartDate),"")</f>
        <v>45898</v>
      </c>
      <c r="D76" s="15">
        <f ca="1">IF(PaymentSchedule[[#This Row],[PMT NO]]&lt;&gt;"",IF(ROW()-ROW(PaymentSchedule[[#Headers],[BEGINNING BALANCE]])=1,LoanAmount,INDEX(PaymentSchedule[ENDING BALANCE],ROW()-ROW(PaymentSchedule[[#Headers],[BEGINNING BALANCE]])-1)),"")</f>
        <v>227141.43189154618</v>
      </c>
      <c r="E76" s="15">
        <f ca="1">IF(PaymentSchedule[[#This Row],[PMT NO]]&lt;&gt;"",ScheduledPayment,"")</f>
        <v>1304.1183412577773</v>
      </c>
      <c r="F7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76" s="15">
        <f ca="1">IF(PaymentSchedule[[#This Row],[PMT NO]]&lt;&gt;"",PaymentSchedule[[#This Row],[TOTAL PAYMENT]]-PaymentSchedule[[#This Row],[INTEREST]],"")</f>
        <v>405.0168400204069</v>
      </c>
      <c r="I76" s="15">
        <f ca="1">IF(PaymentSchedule[[#This Row],[PMT NO]]&lt;&gt;"",PaymentSchedule[[#This Row],[BEGINNING BALANCE]]*(InterestRate/PaymentsPerYear),"")</f>
        <v>899.10150123737037</v>
      </c>
      <c r="J7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226736.41505152578</v>
      </c>
      <c r="K76" s="15">
        <f ca="1">IF(PaymentSchedule[[#This Row],[PMT NO]]&lt;&gt;"",SUM(INDEX(PaymentSchedule[INTEREST],1,1):PaymentSchedule[[#This Row],[INTEREST]]),"")</f>
        <v>61504.107233281349</v>
      </c>
    </row>
    <row r="77" spans="2:11" x14ac:dyDescent="0.2">
      <c r="B77" s="11">
        <f ca="1">IF(LoanIsGood,IF(ROW()-ROW(PaymentSchedule[[#Headers],[PMT NO]])&gt;ScheduledNumberOfPayments,"",ROW()-ROW(PaymentSchedule[[#Headers],[PMT NO]])),"")</f>
        <v>66</v>
      </c>
      <c r="C77" s="13">
        <f ca="1">IF(PaymentSchedule[[#This Row],[PMT NO]]&lt;&gt;"",EOMONTH(LoanStartDate,ROW(PaymentSchedule[[#This Row],[PMT NO]])-ROW(PaymentSchedule[[#Headers],[PMT NO]])-2)+DAY(LoanStartDate),"")</f>
        <v>45929</v>
      </c>
      <c r="D77" s="15">
        <f ca="1">IF(PaymentSchedule[[#This Row],[PMT NO]]&lt;&gt;"",IF(ROW()-ROW(PaymentSchedule[[#Headers],[BEGINNING BALANCE]])=1,LoanAmount,INDEX(PaymentSchedule[ENDING BALANCE],ROW()-ROW(PaymentSchedule[[#Headers],[BEGINNING BALANCE]])-1)),"")</f>
        <v>226736.41505152578</v>
      </c>
      <c r="E77" s="15">
        <f ca="1">IF(PaymentSchedule[[#This Row],[PMT NO]]&lt;&gt;"",ScheduledPayment,"")</f>
        <v>1304.1183412577773</v>
      </c>
      <c r="F7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77" s="15">
        <f ca="1">IF(PaymentSchedule[[#This Row],[PMT NO]]&lt;&gt;"",PaymentSchedule[[#This Row],[TOTAL PAYMENT]]-PaymentSchedule[[#This Row],[INTEREST]],"")</f>
        <v>406.62003167882096</v>
      </c>
      <c r="I77" s="15">
        <f ca="1">IF(PaymentSchedule[[#This Row],[PMT NO]]&lt;&gt;"",PaymentSchedule[[#This Row],[BEGINNING BALANCE]]*(InterestRate/PaymentsPerYear),"")</f>
        <v>897.49830957895631</v>
      </c>
      <c r="J7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226329.79501984696</v>
      </c>
      <c r="K77" s="15">
        <f ca="1">IF(PaymentSchedule[[#This Row],[PMT NO]]&lt;&gt;"",SUM(INDEX(PaymentSchedule[INTEREST],1,1):PaymentSchedule[[#This Row],[INTEREST]]),"")</f>
        <v>62401.605542860307</v>
      </c>
    </row>
    <row r="78" spans="2:11" x14ac:dyDescent="0.2">
      <c r="B78" s="11">
        <f ca="1">IF(LoanIsGood,IF(ROW()-ROW(PaymentSchedule[[#Headers],[PMT NO]])&gt;ScheduledNumberOfPayments,"",ROW()-ROW(PaymentSchedule[[#Headers],[PMT NO]])),"")</f>
        <v>67</v>
      </c>
      <c r="C78" s="13">
        <f ca="1">IF(PaymentSchedule[[#This Row],[PMT NO]]&lt;&gt;"",EOMONTH(LoanStartDate,ROW(PaymentSchedule[[#This Row],[PMT NO]])-ROW(PaymentSchedule[[#Headers],[PMT NO]])-2)+DAY(LoanStartDate),"")</f>
        <v>45959</v>
      </c>
      <c r="D78" s="15">
        <f ca="1">IF(PaymentSchedule[[#This Row],[PMT NO]]&lt;&gt;"",IF(ROW()-ROW(PaymentSchedule[[#Headers],[BEGINNING BALANCE]])=1,LoanAmount,INDEX(PaymentSchedule[ENDING BALANCE],ROW()-ROW(PaymentSchedule[[#Headers],[BEGINNING BALANCE]])-1)),"")</f>
        <v>226329.79501984696</v>
      </c>
      <c r="E78" s="15">
        <f ca="1">IF(PaymentSchedule[[#This Row],[PMT NO]]&lt;&gt;"",ScheduledPayment,"")</f>
        <v>1304.1183412577773</v>
      </c>
      <c r="F7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78" s="15">
        <f ca="1">IF(PaymentSchedule[[#This Row],[PMT NO]]&lt;&gt;"",PaymentSchedule[[#This Row],[TOTAL PAYMENT]]-PaymentSchedule[[#This Row],[INTEREST]],"")</f>
        <v>408.22956930421628</v>
      </c>
      <c r="I78" s="15">
        <f ca="1">IF(PaymentSchedule[[#This Row],[PMT NO]]&lt;&gt;"",PaymentSchedule[[#This Row],[BEGINNING BALANCE]]*(InterestRate/PaymentsPerYear),"")</f>
        <v>895.88877195356099</v>
      </c>
      <c r="J7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225921.56545054275</v>
      </c>
      <c r="K78" s="15">
        <f ca="1">IF(PaymentSchedule[[#This Row],[PMT NO]]&lt;&gt;"",SUM(INDEX(PaymentSchedule[INTEREST],1,1):PaymentSchedule[[#This Row],[INTEREST]]),"")</f>
        <v>63297.49431481387</v>
      </c>
    </row>
    <row r="79" spans="2:11" x14ac:dyDescent="0.2">
      <c r="B79" s="11">
        <f ca="1">IF(LoanIsGood,IF(ROW()-ROW(PaymentSchedule[[#Headers],[PMT NO]])&gt;ScheduledNumberOfPayments,"",ROW()-ROW(PaymentSchedule[[#Headers],[PMT NO]])),"")</f>
        <v>68</v>
      </c>
      <c r="C79" s="13">
        <f ca="1">IF(PaymentSchedule[[#This Row],[PMT NO]]&lt;&gt;"",EOMONTH(LoanStartDate,ROW(PaymentSchedule[[#This Row],[PMT NO]])-ROW(PaymentSchedule[[#Headers],[PMT NO]])-2)+DAY(LoanStartDate),"")</f>
        <v>45990</v>
      </c>
      <c r="D79" s="15">
        <f ca="1">IF(PaymentSchedule[[#This Row],[PMT NO]]&lt;&gt;"",IF(ROW()-ROW(PaymentSchedule[[#Headers],[BEGINNING BALANCE]])=1,LoanAmount,INDEX(PaymentSchedule[ENDING BALANCE],ROW()-ROW(PaymentSchedule[[#Headers],[BEGINNING BALANCE]])-1)),"")</f>
        <v>225921.56545054275</v>
      </c>
      <c r="E79" s="15">
        <f ca="1">IF(PaymentSchedule[[#This Row],[PMT NO]]&lt;&gt;"",ScheduledPayment,"")</f>
        <v>1304.1183412577773</v>
      </c>
      <c r="F7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79" s="15">
        <f ca="1">IF(PaymentSchedule[[#This Row],[PMT NO]]&lt;&gt;"",PaymentSchedule[[#This Row],[TOTAL PAYMENT]]-PaymentSchedule[[#This Row],[INTEREST]],"")</f>
        <v>409.84547801604549</v>
      </c>
      <c r="I79" s="15">
        <f ca="1">IF(PaymentSchedule[[#This Row],[PMT NO]]&lt;&gt;"",PaymentSchedule[[#This Row],[BEGINNING BALANCE]]*(InterestRate/PaymentsPerYear),"")</f>
        <v>894.27286324173178</v>
      </c>
      <c r="J7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225511.71997252671</v>
      </c>
      <c r="K79" s="15">
        <f ca="1">IF(PaymentSchedule[[#This Row],[PMT NO]]&lt;&gt;"",SUM(INDEX(PaymentSchedule[INTEREST],1,1):PaymentSchedule[[#This Row],[INTEREST]]),"")</f>
        <v>64191.767178055605</v>
      </c>
    </row>
    <row r="80" spans="2:11" x14ac:dyDescent="0.2">
      <c r="B80" s="11">
        <f ca="1">IF(LoanIsGood,IF(ROW()-ROW(PaymentSchedule[[#Headers],[PMT NO]])&gt;ScheduledNumberOfPayments,"",ROW()-ROW(PaymentSchedule[[#Headers],[PMT NO]])),"")</f>
        <v>69</v>
      </c>
      <c r="C80" s="13">
        <f ca="1">IF(PaymentSchedule[[#This Row],[PMT NO]]&lt;&gt;"",EOMONTH(LoanStartDate,ROW(PaymentSchedule[[#This Row],[PMT NO]])-ROW(PaymentSchedule[[#Headers],[PMT NO]])-2)+DAY(LoanStartDate),"")</f>
        <v>46020</v>
      </c>
      <c r="D80" s="15">
        <f ca="1">IF(PaymentSchedule[[#This Row],[PMT NO]]&lt;&gt;"",IF(ROW()-ROW(PaymentSchedule[[#Headers],[BEGINNING BALANCE]])=1,LoanAmount,INDEX(PaymentSchedule[ENDING BALANCE],ROW()-ROW(PaymentSchedule[[#Headers],[BEGINNING BALANCE]])-1)),"")</f>
        <v>225511.71997252671</v>
      </c>
      <c r="E80" s="15">
        <f ca="1">IF(PaymentSchedule[[#This Row],[PMT NO]]&lt;&gt;"",ScheduledPayment,"")</f>
        <v>1304.1183412577773</v>
      </c>
      <c r="F8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8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80" s="15">
        <f ca="1">IF(PaymentSchedule[[#This Row],[PMT NO]]&lt;&gt;"",PaymentSchedule[[#This Row],[TOTAL PAYMENT]]-PaymentSchedule[[#This Row],[INTEREST]],"")</f>
        <v>411.46778303319229</v>
      </c>
      <c r="I80" s="15">
        <f ca="1">IF(PaymentSchedule[[#This Row],[PMT NO]]&lt;&gt;"",PaymentSchedule[[#This Row],[BEGINNING BALANCE]]*(InterestRate/PaymentsPerYear),"")</f>
        <v>892.65055822458498</v>
      </c>
      <c r="J8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225100.25218949353</v>
      </c>
      <c r="K80" s="15">
        <f ca="1">IF(PaymentSchedule[[#This Row],[PMT NO]]&lt;&gt;"",SUM(INDEX(PaymentSchedule[INTEREST],1,1):PaymentSchedule[[#This Row],[INTEREST]]),"")</f>
        <v>65084.417736280193</v>
      </c>
    </row>
    <row r="81" spans="2:11" x14ac:dyDescent="0.2">
      <c r="B81" s="11">
        <f ca="1">IF(LoanIsGood,IF(ROW()-ROW(PaymentSchedule[[#Headers],[PMT NO]])&gt;ScheduledNumberOfPayments,"",ROW()-ROW(PaymentSchedule[[#Headers],[PMT NO]])),"")</f>
        <v>70</v>
      </c>
      <c r="C81" s="13">
        <f ca="1">IF(PaymentSchedule[[#This Row],[PMT NO]]&lt;&gt;"",EOMONTH(LoanStartDate,ROW(PaymentSchedule[[#This Row],[PMT NO]])-ROW(PaymentSchedule[[#Headers],[PMT NO]])-2)+DAY(LoanStartDate),"")</f>
        <v>46051</v>
      </c>
      <c r="D81" s="15">
        <f ca="1">IF(PaymentSchedule[[#This Row],[PMT NO]]&lt;&gt;"",IF(ROW()-ROW(PaymentSchedule[[#Headers],[BEGINNING BALANCE]])=1,LoanAmount,INDEX(PaymentSchedule[ENDING BALANCE],ROW()-ROW(PaymentSchedule[[#Headers],[BEGINNING BALANCE]])-1)),"")</f>
        <v>225100.25218949353</v>
      </c>
      <c r="E81" s="15">
        <f ca="1">IF(PaymentSchedule[[#This Row],[PMT NO]]&lt;&gt;"",ScheduledPayment,"")</f>
        <v>1304.1183412577773</v>
      </c>
      <c r="F8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8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81" s="15">
        <f ca="1">IF(PaymentSchedule[[#This Row],[PMT NO]]&lt;&gt;"",PaymentSchedule[[#This Row],[TOTAL PAYMENT]]-PaymentSchedule[[#This Row],[INTEREST]],"")</f>
        <v>413.09650967436528</v>
      </c>
      <c r="I81" s="15">
        <f ca="1">IF(PaymentSchedule[[#This Row],[PMT NO]]&lt;&gt;"",PaymentSchedule[[#This Row],[BEGINNING BALANCE]]*(InterestRate/PaymentsPerYear),"")</f>
        <v>891.02183158341199</v>
      </c>
      <c r="J8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224687.15567981917</v>
      </c>
      <c r="K81" s="15">
        <f ca="1">IF(PaymentSchedule[[#This Row],[PMT NO]]&lt;&gt;"",SUM(INDEX(PaymentSchedule[INTEREST],1,1):PaymentSchedule[[#This Row],[INTEREST]]),"")</f>
        <v>65975.439567863606</v>
      </c>
    </row>
    <row r="82" spans="2:11" x14ac:dyDescent="0.2">
      <c r="B82" s="11">
        <f ca="1">IF(LoanIsGood,IF(ROW()-ROW(PaymentSchedule[[#Headers],[PMT NO]])&gt;ScheduledNumberOfPayments,"",ROW()-ROW(PaymentSchedule[[#Headers],[PMT NO]])),"")</f>
        <v>71</v>
      </c>
      <c r="C82" s="13">
        <f ca="1">IF(PaymentSchedule[[#This Row],[PMT NO]]&lt;&gt;"",EOMONTH(LoanStartDate,ROW(PaymentSchedule[[#This Row],[PMT NO]])-ROW(PaymentSchedule[[#Headers],[PMT NO]])-2)+DAY(LoanStartDate),"")</f>
        <v>46082</v>
      </c>
      <c r="D82" s="15">
        <f ca="1">IF(PaymentSchedule[[#This Row],[PMT NO]]&lt;&gt;"",IF(ROW()-ROW(PaymentSchedule[[#Headers],[BEGINNING BALANCE]])=1,LoanAmount,INDEX(PaymentSchedule[ENDING BALANCE],ROW()-ROW(PaymentSchedule[[#Headers],[BEGINNING BALANCE]])-1)),"")</f>
        <v>224687.15567981917</v>
      </c>
      <c r="E82" s="15">
        <f ca="1">IF(PaymentSchedule[[#This Row],[PMT NO]]&lt;&gt;"",ScheduledPayment,"")</f>
        <v>1304.1183412577773</v>
      </c>
      <c r="F8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8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82" s="15">
        <f ca="1">IF(PaymentSchedule[[#This Row],[PMT NO]]&lt;&gt;"",PaymentSchedule[[#This Row],[TOTAL PAYMENT]]-PaymentSchedule[[#This Row],[INTEREST]],"")</f>
        <v>414.731683358493</v>
      </c>
      <c r="I82" s="15">
        <f ca="1">IF(PaymentSchedule[[#This Row],[PMT NO]]&lt;&gt;"",PaymentSchedule[[#This Row],[BEGINNING BALANCE]]*(InterestRate/PaymentsPerYear),"")</f>
        <v>889.38665789928427</v>
      </c>
      <c r="J8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224272.42399646068</v>
      </c>
      <c r="K82" s="15">
        <f ca="1">IF(PaymentSchedule[[#This Row],[PMT NO]]&lt;&gt;"",SUM(INDEX(PaymentSchedule[INTEREST],1,1):PaymentSchedule[[#This Row],[INTEREST]]),"")</f>
        <v>66864.826225762896</v>
      </c>
    </row>
    <row r="83" spans="2:11" x14ac:dyDescent="0.2">
      <c r="B83" s="11">
        <f ca="1">IF(LoanIsGood,IF(ROW()-ROW(PaymentSchedule[[#Headers],[PMT NO]])&gt;ScheduledNumberOfPayments,"",ROW()-ROW(PaymentSchedule[[#Headers],[PMT NO]])),"")</f>
        <v>72</v>
      </c>
      <c r="C83" s="13">
        <f ca="1">IF(PaymentSchedule[[#This Row],[PMT NO]]&lt;&gt;"",EOMONTH(LoanStartDate,ROW(PaymentSchedule[[#This Row],[PMT NO]])-ROW(PaymentSchedule[[#Headers],[PMT NO]])-2)+DAY(LoanStartDate),"")</f>
        <v>46110</v>
      </c>
      <c r="D83" s="15">
        <f ca="1">IF(PaymentSchedule[[#This Row],[PMT NO]]&lt;&gt;"",IF(ROW()-ROW(PaymentSchedule[[#Headers],[BEGINNING BALANCE]])=1,LoanAmount,INDEX(PaymentSchedule[ENDING BALANCE],ROW()-ROW(PaymentSchedule[[#Headers],[BEGINNING BALANCE]])-1)),"")</f>
        <v>224272.42399646068</v>
      </c>
      <c r="E83" s="15">
        <f ca="1">IF(PaymentSchedule[[#This Row],[PMT NO]]&lt;&gt;"",ScheduledPayment,"")</f>
        <v>1304.1183412577773</v>
      </c>
      <c r="F8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8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83" s="15">
        <f ca="1">IF(PaymentSchedule[[#This Row],[PMT NO]]&lt;&gt;"",PaymentSchedule[[#This Row],[TOTAL PAYMENT]]-PaymentSchedule[[#This Row],[INTEREST]],"")</f>
        <v>416.37332960512038</v>
      </c>
      <c r="I83" s="15">
        <f ca="1">IF(PaymentSchedule[[#This Row],[PMT NO]]&lt;&gt;"",PaymentSchedule[[#This Row],[BEGINNING BALANCE]]*(InterestRate/PaymentsPerYear),"")</f>
        <v>887.7450116526569</v>
      </c>
      <c r="J8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223856.05066685556</v>
      </c>
      <c r="K83" s="15">
        <f ca="1">IF(PaymentSchedule[[#This Row],[PMT NO]]&lt;&gt;"",SUM(INDEX(PaymentSchedule[INTEREST],1,1):PaymentSchedule[[#This Row],[INTEREST]]),"")</f>
        <v>67752.571237415556</v>
      </c>
    </row>
    <row r="84" spans="2:11" x14ac:dyDescent="0.2">
      <c r="B84" s="11">
        <f ca="1">IF(LoanIsGood,IF(ROW()-ROW(PaymentSchedule[[#Headers],[PMT NO]])&gt;ScheduledNumberOfPayments,"",ROW()-ROW(PaymentSchedule[[#Headers],[PMT NO]])),"")</f>
        <v>73</v>
      </c>
      <c r="C84" s="13">
        <f ca="1">IF(PaymentSchedule[[#This Row],[PMT NO]]&lt;&gt;"",EOMONTH(LoanStartDate,ROW(PaymentSchedule[[#This Row],[PMT NO]])-ROW(PaymentSchedule[[#Headers],[PMT NO]])-2)+DAY(LoanStartDate),"")</f>
        <v>46141</v>
      </c>
      <c r="D84" s="15">
        <f ca="1">IF(PaymentSchedule[[#This Row],[PMT NO]]&lt;&gt;"",IF(ROW()-ROW(PaymentSchedule[[#Headers],[BEGINNING BALANCE]])=1,LoanAmount,INDEX(PaymentSchedule[ENDING BALANCE],ROW()-ROW(PaymentSchedule[[#Headers],[BEGINNING BALANCE]])-1)),"")</f>
        <v>223856.05066685556</v>
      </c>
      <c r="E84" s="15">
        <f ca="1">IF(PaymentSchedule[[#This Row],[PMT NO]]&lt;&gt;"",ScheduledPayment,"")</f>
        <v>1304.1183412577773</v>
      </c>
      <c r="F8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8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84" s="15">
        <f ca="1">IF(PaymentSchedule[[#This Row],[PMT NO]]&lt;&gt;"",PaymentSchedule[[#This Row],[TOTAL PAYMENT]]-PaymentSchedule[[#This Row],[INTEREST]],"")</f>
        <v>418.02147403480728</v>
      </c>
      <c r="I84" s="15">
        <f ca="1">IF(PaymentSchedule[[#This Row],[PMT NO]]&lt;&gt;"",PaymentSchedule[[#This Row],[BEGINNING BALANCE]]*(InterestRate/PaymentsPerYear),"")</f>
        <v>886.09686722296999</v>
      </c>
      <c r="J8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223438.02919282074</v>
      </c>
      <c r="K84" s="15">
        <f ca="1">IF(PaymentSchedule[[#This Row],[PMT NO]]&lt;&gt;"",SUM(INDEX(PaymentSchedule[INTEREST],1,1):PaymentSchedule[[#This Row],[INTEREST]]),"")</f>
        <v>68638.66810463852</v>
      </c>
    </row>
    <row r="85" spans="2:11" x14ac:dyDescent="0.2">
      <c r="B85" s="11">
        <f ca="1">IF(LoanIsGood,IF(ROW()-ROW(PaymentSchedule[[#Headers],[PMT NO]])&gt;ScheduledNumberOfPayments,"",ROW()-ROW(PaymentSchedule[[#Headers],[PMT NO]])),"")</f>
        <v>74</v>
      </c>
      <c r="C85" s="13">
        <f ca="1">IF(PaymentSchedule[[#This Row],[PMT NO]]&lt;&gt;"",EOMONTH(LoanStartDate,ROW(PaymentSchedule[[#This Row],[PMT NO]])-ROW(PaymentSchedule[[#Headers],[PMT NO]])-2)+DAY(LoanStartDate),"")</f>
        <v>46171</v>
      </c>
      <c r="D85" s="15">
        <f ca="1">IF(PaymentSchedule[[#This Row],[PMT NO]]&lt;&gt;"",IF(ROW()-ROW(PaymentSchedule[[#Headers],[BEGINNING BALANCE]])=1,LoanAmount,INDEX(PaymentSchedule[ENDING BALANCE],ROW()-ROW(PaymentSchedule[[#Headers],[BEGINNING BALANCE]])-1)),"")</f>
        <v>223438.02919282074</v>
      </c>
      <c r="E85" s="15">
        <f ca="1">IF(PaymentSchedule[[#This Row],[PMT NO]]&lt;&gt;"",ScheduledPayment,"")</f>
        <v>1304.1183412577773</v>
      </c>
      <c r="F8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8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85" s="15">
        <f ca="1">IF(PaymentSchedule[[#This Row],[PMT NO]]&lt;&gt;"",PaymentSchedule[[#This Row],[TOTAL PAYMENT]]-PaymentSchedule[[#This Row],[INTEREST]],"")</f>
        <v>419.67614236952841</v>
      </c>
      <c r="I85" s="15">
        <f ca="1">IF(PaymentSchedule[[#This Row],[PMT NO]]&lt;&gt;"",PaymentSchedule[[#This Row],[BEGINNING BALANCE]]*(InterestRate/PaymentsPerYear),"")</f>
        <v>884.44219888824887</v>
      </c>
      <c r="J8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223018.3530504512</v>
      </c>
      <c r="K85" s="15">
        <f ca="1">IF(PaymentSchedule[[#This Row],[PMT NO]]&lt;&gt;"",SUM(INDEX(PaymentSchedule[INTEREST],1,1):PaymentSchedule[[#This Row],[INTEREST]]),"")</f>
        <v>69523.110303526773</v>
      </c>
    </row>
    <row r="86" spans="2:11" x14ac:dyDescent="0.2">
      <c r="B86" s="11">
        <f ca="1">IF(LoanIsGood,IF(ROW()-ROW(PaymentSchedule[[#Headers],[PMT NO]])&gt;ScheduledNumberOfPayments,"",ROW()-ROW(PaymentSchedule[[#Headers],[PMT NO]])),"")</f>
        <v>75</v>
      </c>
      <c r="C86" s="13">
        <f ca="1">IF(PaymentSchedule[[#This Row],[PMT NO]]&lt;&gt;"",EOMONTH(LoanStartDate,ROW(PaymentSchedule[[#This Row],[PMT NO]])-ROW(PaymentSchedule[[#Headers],[PMT NO]])-2)+DAY(LoanStartDate),"")</f>
        <v>46202</v>
      </c>
      <c r="D86" s="15">
        <f ca="1">IF(PaymentSchedule[[#This Row],[PMT NO]]&lt;&gt;"",IF(ROW()-ROW(PaymentSchedule[[#Headers],[BEGINNING BALANCE]])=1,LoanAmount,INDEX(PaymentSchedule[ENDING BALANCE],ROW()-ROW(PaymentSchedule[[#Headers],[BEGINNING BALANCE]])-1)),"")</f>
        <v>223018.3530504512</v>
      </c>
      <c r="E86" s="15">
        <f ca="1">IF(PaymentSchedule[[#This Row],[PMT NO]]&lt;&gt;"",ScheduledPayment,"")</f>
        <v>1304.1183412577773</v>
      </c>
      <c r="F8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8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86" s="15">
        <f ca="1">IF(PaymentSchedule[[#This Row],[PMT NO]]&lt;&gt;"",PaymentSchedule[[#This Row],[TOTAL PAYMENT]]-PaymentSchedule[[#This Row],[INTEREST]],"")</f>
        <v>421.33736043307454</v>
      </c>
      <c r="I86" s="15">
        <f ca="1">IF(PaymentSchedule[[#This Row],[PMT NO]]&lt;&gt;"",PaymentSchedule[[#This Row],[BEGINNING BALANCE]]*(InterestRate/PaymentsPerYear),"")</f>
        <v>882.78098082470274</v>
      </c>
      <c r="J8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222597.01569001813</v>
      </c>
      <c r="K86" s="15">
        <f ca="1">IF(PaymentSchedule[[#This Row],[PMT NO]]&lt;&gt;"",SUM(INDEX(PaymentSchedule[INTEREST],1,1):PaymentSchedule[[#This Row],[INTEREST]]),"")</f>
        <v>70405.89128435147</v>
      </c>
    </row>
    <row r="87" spans="2:11" x14ac:dyDescent="0.2">
      <c r="B87" s="11">
        <f ca="1">IF(LoanIsGood,IF(ROW()-ROW(PaymentSchedule[[#Headers],[PMT NO]])&gt;ScheduledNumberOfPayments,"",ROW()-ROW(PaymentSchedule[[#Headers],[PMT NO]])),"")</f>
        <v>76</v>
      </c>
      <c r="C87" s="13">
        <f ca="1">IF(PaymentSchedule[[#This Row],[PMT NO]]&lt;&gt;"",EOMONTH(LoanStartDate,ROW(PaymentSchedule[[#This Row],[PMT NO]])-ROW(PaymentSchedule[[#Headers],[PMT NO]])-2)+DAY(LoanStartDate),"")</f>
        <v>46232</v>
      </c>
      <c r="D87" s="15">
        <f ca="1">IF(PaymentSchedule[[#This Row],[PMT NO]]&lt;&gt;"",IF(ROW()-ROW(PaymentSchedule[[#Headers],[BEGINNING BALANCE]])=1,LoanAmount,INDEX(PaymentSchedule[ENDING BALANCE],ROW()-ROW(PaymentSchedule[[#Headers],[BEGINNING BALANCE]])-1)),"")</f>
        <v>222597.01569001813</v>
      </c>
      <c r="E87" s="15">
        <f ca="1">IF(PaymentSchedule[[#This Row],[PMT NO]]&lt;&gt;"",ScheduledPayment,"")</f>
        <v>1304.1183412577773</v>
      </c>
      <c r="F8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8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87" s="15">
        <f ca="1">IF(PaymentSchedule[[#This Row],[PMT NO]]&lt;&gt;"",PaymentSchedule[[#This Row],[TOTAL PAYMENT]]-PaymentSchedule[[#This Row],[INTEREST]],"")</f>
        <v>423.00515415145537</v>
      </c>
      <c r="I87" s="15">
        <f ca="1">IF(PaymentSchedule[[#This Row],[PMT NO]]&lt;&gt;"",PaymentSchedule[[#This Row],[BEGINNING BALANCE]]*(InterestRate/PaymentsPerYear),"")</f>
        <v>881.1131871063219</v>
      </c>
      <c r="J8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222174.01053586666</v>
      </c>
      <c r="K87" s="15">
        <f ca="1">IF(PaymentSchedule[[#This Row],[PMT NO]]&lt;&gt;"",SUM(INDEX(PaymentSchedule[INTEREST],1,1):PaymentSchedule[[#This Row],[INTEREST]]),"")</f>
        <v>71287.004471457796</v>
      </c>
    </row>
    <row r="88" spans="2:11" x14ac:dyDescent="0.2">
      <c r="B88" s="11">
        <f ca="1">IF(LoanIsGood,IF(ROW()-ROW(PaymentSchedule[[#Headers],[PMT NO]])&gt;ScheduledNumberOfPayments,"",ROW()-ROW(PaymentSchedule[[#Headers],[PMT NO]])),"")</f>
        <v>77</v>
      </c>
      <c r="C88" s="13">
        <f ca="1">IF(PaymentSchedule[[#This Row],[PMT NO]]&lt;&gt;"",EOMONTH(LoanStartDate,ROW(PaymentSchedule[[#This Row],[PMT NO]])-ROW(PaymentSchedule[[#Headers],[PMT NO]])-2)+DAY(LoanStartDate),"")</f>
        <v>46263</v>
      </c>
      <c r="D88" s="15">
        <f ca="1">IF(PaymentSchedule[[#This Row],[PMT NO]]&lt;&gt;"",IF(ROW()-ROW(PaymentSchedule[[#Headers],[BEGINNING BALANCE]])=1,LoanAmount,INDEX(PaymentSchedule[ENDING BALANCE],ROW()-ROW(PaymentSchedule[[#Headers],[BEGINNING BALANCE]])-1)),"")</f>
        <v>222174.01053586666</v>
      </c>
      <c r="E88" s="15">
        <f ca="1">IF(PaymentSchedule[[#This Row],[PMT NO]]&lt;&gt;"",ScheduledPayment,"")</f>
        <v>1304.1183412577773</v>
      </c>
      <c r="F8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8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88" s="15">
        <f ca="1">IF(PaymentSchedule[[#This Row],[PMT NO]]&lt;&gt;"",PaymentSchedule[[#This Row],[TOTAL PAYMENT]]-PaymentSchedule[[#This Row],[INTEREST]],"")</f>
        <v>424.67954955330504</v>
      </c>
      <c r="I88" s="15">
        <f ca="1">IF(PaymentSchedule[[#This Row],[PMT NO]]&lt;&gt;"",PaymentSchedule[[#This Row],[BEGINNING BALANCE]]*(InterestRate/PaymentsPerYear),"")</f>
        <v>879.43879170447224</v>
      </c>
      <c r="J8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221749.33098631335</v>
      </c>
      <c r="K88" s="15">
        <f ca="1">IF(PaymentSchedule[[#This Row],[PMT NO]]&lt;&gt;"",SUM(INDEX(PaymentSchedule[INTEREST],1,1):PaymentSchedule[[#This Row],[INTEREST]]),"")</f>
        <v>72166.443263162262</v>
      </c>
    </row>
    <row r="89" spans="2:11" x14ac:dyDescent="0.2">
      <c r="B89" s="11">
        <f ca="1">IF(LoanIsGood,IF(ROW()-ROW(PaymentSchedule[[#Headers],[PMT NO]])&gt;ScheduledNumberOfPayments,"",ROW()-ROW(PaymentSchedule[[#Headers],[PMT NO]])),"")</f>
        <v>78</v>
      </c>
      <c r="C89" s="13">
        <f ca="1">IF(PaymentSchedule[[#This Row],[PMT NO]]&lt;&gt;"",EOMONTH(LoanStartDate,ROW(PaymentSchedule[[#This Row],[PMT NO]])-ROW(PaymentSchedule[[#Headers],[PMT NO]])-2)+DAY(LoanStartDate),"")</f>
        <v>46294</v>
      </c>
      <c r="D89" s="15">
        <f ca="1">IF(PaymentSchedule[[#This Row],[PMT NO]]&lt;&gt;"",IF(ROW()-ROW(PaymentSchedule[[#Headers],[BEGINNING BALANCE]])=1,LoanAmount,INDEX(PaymentSchedule[ENDING BALANCE],ROW()-ROW(PaymentSchedule[[#Headers],[BEGINNING BALANCE]])-1)),"")</f>
        <v>221749.33098631335</v>
      </c>
      <c r="E89" s="15">
        <f ca="1">IF(PaymentSchedule[[#This Row],[PMT NO]]&lt;&gt;"",ScheduledPayment,"")</f>
        <v>1304.1183412577773</v>
      </c>
      <c r="F8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8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89" s="15">
        <f ca="1">IF(PaymentSchedule[[#This Row],[PMT NO]]&lt;&gt;"",PaymentSchedule[[#This Row],[TOTAL PAYMENT]]-PaymentSchedule[[#This Row],[INTEREST]],"")</f>
        <v>426.36057277028692</v>
      </c>
      <c r="I89" s="15">
        <f ca="1">IF(PaymentSchedule[[#This Row],[PMT NO]]&lt;&gt;"",PaymentSchedule[[#This Row],[BEGINNING BALANCE]]*(InterestRate/PaymentsPerYear),"")</f>
        <v>877.75776848749035</v>
      </c>
      <c r="J8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221322.97041354305</v>
      </c>
      <c r="K89" s="15">
        <f ca="1">IF(PaymentSchedule[[#This Row],[PMT NO]]&lt;&gt;"",SUM(INDEX(PaymentSchedule[INTEREST],1,1):PaymentSchedule[[#This Row],[INTEREST]]),"")</f>
        <v>73044.201031649747</v>
      </c>
    </row>
    <row r="90" spans="2:11" x14ac:dyDescent="0.2">
      <c r="B90" s="11">
        <f ca="1">IF(LoanIsGood,IF(ROW()-ROW(PaymentSchedule[[#Headers],[PMT NO]])&gt;ScheduledNumberOfPayments,"",ROW()-ROW(PaymentSchedule[[#Headers],[PMT NO]])),"")</f>
        <v>79</v>
      </c>
      <c r="C90" s="13">
        <f ca="1">IF(PaymentSchedule[[#This Row],[PMT NO]]&lt;&gt;"",EOMONTH(LoanStartDate,ROW(PaymentSchedule[[#This Row],[PMT NO]])-ROW(PaymentSchedule[[#Headers],[PMT NO]])-2)+DAY(LoanStartDate),"")</f>
        <v>46324</v>
      </c>
      <c r="D90" s="15">
        <f ca="1">IF(PaymentSchedule[[#This Row],[PMT NO]]&lt;&gt;"",IF(ROW()-ROW(PaymentSchedule[[#Headers],[BEGINNING BALANCE]])=1,LoanAmount,INDEX(PaymentSchedule[ENDING BALANCE],ROW()-ROW(PaymentSchedule[[#Headers],[BEGINNING BALANCE]])-1)),"")</f>
        <v>221322.97041354305</v>
      </c>
      <c r="E90" s="15">
        <f ca="1">IF(PaymentSchedule[[#This Row],[PMT NO]]&lt;&gt;"",ScheduledPayment,"")</f>
        <v>1304.1183412577773</v>
      </c>
      <c r="F9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9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90" s="15">
        <f ca="1">IF(PaymentSchedule[[#This Row],[PMT NO]]&lt;&gt;"",PaymentSchedule[[#This Row],[TOTAL PAYMENT]]-PaymentSchedule[[#This Row],[INTEREST]],"")</f>
        <v>428.04825003750261</v>
      </c>
      <c r="I90" s="15">
        <f ca="1">IF(PaymentSchedule[[#This Row],[PMT NO]]&lt;&gt;"",PaymentSchedule[[#This Row],[BEGINNING BALANCE]]*(InterestRate/PaymentsPerYear),"")</f>
        <v>876.07009122027466</v>
      </c>
      <c r="J9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220894.92216350554</v>
      </c>
      <c r="K90" s="15">
        <f ca="1">IF(PaymentSchedule[[#This Row],[PMT NO]]&lt;&gt;"",SUM(INDEX(PaymentSchedule[INTEREST],1,1):PaymentSchedule[[#This Row],[INTEREST]]),"")</f>
        <v>73920.271122870021</v>
      </c>
    </row>
    <row r="91" spans="2:11" x14ac:dyDescent="0.2">
      <c r="B91" s="11">
        <f ca="1">IF(LoanIsGood,IF(ROW()-ROW(PaymentSchedule[[#Headers],[PMT NO]])&gt;ScheduledNumberOfPayments,"",ROW()-ROW(PaymentSchedule[[#Headers],[PMT NO]])),"")</f>
        <v>80</v>
      </c>
      <c r="C91" s="13">
        <f ca="1">IF(PaymentSchedule[[#This Row],[PMT NO]]&lt;&gt;"",EOMONTH(LoanStartDate,ROW(PaymentSchedule[[#This Row],[PMT NO]])-ROW(PaymentSchedule[[#Headers],[PMT NO]])-2)+DAY(LoanStartDate),"")</f>
        <v>46355</v>
      </c>
      <c r="D91" s="15">
        <f ca="1">IF(PaymentSchedule[[#This Row],[PMT NO]]&lt;&gt;"",IF(ROW()-ROW(PaymentSchedule[[#Headers],[BEGINNING BALANCE]])=1,LoanAmount,INDEX(PaymentSchedule[ENDING BALANCE],ROW()-ROW(PaymentSchedule[[#Headers],[BEGINNING BALANCE]])-1)),"")</f>
        <v>220894.92216350554</v>
      </c>
      <c r="E91" s="15">
        <f ca="1">IF(PaymentSchedule[[#This Row],[PMT NO]]&lt;&gt;"",ScheduledPayment,"")</f>
        <v>1304.1183412577773</v>
      </c>
      <c r="F9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9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91" s="15">
        <f ca="1">IF(PaymentSchedule[[#This Row],[PMT NO]]&lt;&gt;"",PaymentSchedule[[#This Row],[TOTAL PAYMENT]]-PaymentSchedule[[#This Row],[INTEREST]],"")</f>
        <v>429.74260769390105</v>
      </c>
      <c r="I91" s="15">
        <f ca="1">IF(PaymentSchedule[[#This Row],[PMT NO]]&lt;&gt;"",PaymentSchedule[[#This Row],[BEGINNING BALANCE]]*(InterestRate/PaymentsPerYear),"")</f>
        <v>874.37573356387622</v>
      </c>
      <c r="J9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220465.17955581163</v>
      </c>
      <c r="K91" s="15">
        <f ca="1">IF(PaymentSchedule[[#This Row],[PMT NO]]&lt;&gt;"",SUM(INDEX(PaymentSchedule[INTEREST],1,1):PaymentSchedule[[#This Row],[INTEREST]]),"")</f>
        <v>74794.646856433901</v>
      </c>
    </row>
    <row r="92" spans="2:11" x14ac:dyDescent="0.2">
      <c r="B92" s="11">
        <f ca="1">IF(LoanIsGood,IF(ROW()-ROW(PaymentSchedule[[#Headers],[PMT NO]])&gt;ScheduledNumberOfPayments,"",ROW()-ROW(PaymentSchedule[[#Headers],[PMT NO]])),"")</f>
        <v>81</v>
      </c>
      <c r="C92" s="13">
        <f ca="1">IF(PaymentSchedule[[#This Row],[PMT NO]]&lt;&gt;"",EOMONTH(LoanStartDate,ROW(PaymentSchedule[[#This Row],[PMT NO]])-ROW(PaymentSchedule[[#Headers],[PMT NO]])-2)+DAY(LoanStartDate),"")</f>
        <v>46385</v>
      </c>
      <c r="D92" s="15">
        <f ca="1">IF(PaymentSchedule[[#This Row],[PMT NO]]&lt;&gt;"",IF(ROW()-ROW(PaymentSchedule[[#Headers],[BEGINNING BALANCE]])=1,LoanAmount,INDEX(PaymentSchedule[ENDING BALANCE],ROW()-ROW(PaymentSchedule[[#Headers],[BEGINNING BALANCE]])-1)),"")</f>
        <v>220465.17955581163</v>
      </c>
      <c r="E92" s="15">
        <f ca="1">IF(PaymentSchedule[[#This Row],[PMT NO]]&lt;&gt;"",ScheduledPayment,"")</f>
        <v>1304.1183412577773</v>
      </c>
      <c r="F9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9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92" s="15">
        <f ca="1">IF(PaymentSchedule[[#This Row],[PMT NO]]&lt;&gt;"",PaymentSchedule[[#This Row],[TOTAL PAYMENT]]-PaymentSchedule[[#This Row],[INTEREST]],"")</f>
        <v>431.44367218268951</v>
      </c>
      <c r="I92" s="15">
        <f ca="1">IF(PaymentSchedule[[#This Row],[PMT NO]]&lt;&gt;"",PaymentSchedule[[#This Row],[BEGINNING BALANCE]]*(InterestRate/PaymentsPerYear),"")</f>
        <v>872.67466907508776</v>
      </c>
      <c r="J9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220033.73588362895</v>
      </c>
      <c r="K92" s="15">
        <f ca="1">IF(PaymentSchedule[[#This Row],[PMT NO]]&lt;&gt;"",SUM(INDEX(PaymentSchedule[INTEREST],1,1):PaymentSchedule[[#This Row],[INTEREST]]),"")</f>
        <v>75667.321525508989</v>
      </c>
    </row>
    <row r="93" spans="2:11" x14ac:dyDescent="0.2">
      <c r="B93" s="11">
        <f ca="1">IF(LoanIsGood,IF(ROW()-ROW(PaymentSchedule[[#Headers],[PMT NO]])&gt;ScheduledNumberOfPayments,"",ROW()-ROW(PaymentSchedule[[#Headers],[PMT NO]])),"")</f>
        <v>82</v>
      </c>
      <c r="C93" s="13">
        <f ca="1">IF(PaymentSchedule[[#This Row],[PMT NO]]&lt;&gt;"",EOMONTH(LoanStartDate,ROW(PaymentSchedule[[#This Row],[PMT NO]])-ROW(PaymentSchedule[[#Headers],[PMT NO]])-2)+DAY(LoanStartDate),"")</f>
        <v>46416</v>
      </c>
      <c r="D93" s="15">
        <f ca="1">IF(PaymentSchedule[[#This Row],[PMT NO]]&lt;&gt;"",IF(ROW()-ROW(PaymentSchedule[[#Headers],[BEGINNING BALANCE]])=1,LoanAmount,INDEX(PaymentSchedule[ENDING BALANCE],ROW()-ROW(PaymentSchedule[[#Headers],[BEGINNING BALANCE]])-1)),"")</f>
        <v>220033.73588362895</v>
      </c>
      <c r="E93" s="15">
        <f ca="1">IF(PaymentSchedule[[#This Row],[PMT NO]]&lt;&gt;"",ScheduledPayment,"")</f>
        <v>1304.1183412577773</v>
      </c>
      <c r="F9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9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93" s="15">
        <f ca="1">IF(PaymentSchedule[[#This Row],[PMT NO]]&lt;&gt;"",PaymentSchedule[[#This Row],[TOTAL PAYMENT]]-PaymentSchedule[[#This Row],[INTEREST]],"")</f>
        <v>433.15147005174595</v>
      </c>
      <c r="I93" s="15">
        <f ca="1">IF(PaymentSchedule[[#This Row],[PMT NO]]&lt;&gt;"",PaymentSchedule[[#This Row],[BEGINNING BALANCE]]*(InterestRate/PaymentsPerYear),"")</f>
        <v>870.96687120603133</v>
      </c>
      <c r="J9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219600.58441357719</v>
      </c>
      <c r="K93" s="15">
        <f ca="1">IF(PaymentSchedule[[#This Row],[PMT NO]]&lt;&gt;"",SUM(INDEX(PaymentSchedule[INTEREST],1,1):PaymentSchedule[[#This Row],[INTEREST]]),"")</f>
        <v>76538.288396715026</v>
      </c>
    </row>
    <row r="94" spans="2:11" x14ac:dyDescent="0.2">
      <c r="B94" s="11">
        <f ca="1">IF(LoanIsGood,IF(ROW()-ROW(PaymentSchedule[[#Headers],[PMT NO]])&gt;ScheduledNumberOfPayments,"",ROW()-ROW(PaymentSchedule[[#Headers],[PMT NO]])),"")</f>
        <v>83</v>
      </c>
      <c r="C94" s="13">
        <f ca="1">IF(PaymentSchedule[[#This Row],[PMT NO]]&lt;&gt;"",EOMONTH(LoanStartDate,ROW(PaymentSchedule[[#This Row],[PMT NO]])-ROW(PaymentSchedule[[#Headers],[PMT NO]])-2)+DAY(LoanStartDate),"")</f>
        <v>46447</v>
      </c>
      <c r="D94" s="15">
        <f ca="1">IF(PaymentSchedule[[#This Row],[PMT NO]]&lt;&gt;"",IF(ROW()-ROW(PaymentSchedule[[#Headers],[BEGINNING BALANCE]])=1,LoanAmount,INDEX(PaymentSchedule[ENDING BALANCE],ROW()-ROW(PaymentSchedule[[#Headers],[BEGINNING BALANCE]])-1)),"")</f>
        <v>219600.58441357719</v>
      </c>
      <c r="E94" s="15">
        <f ca="1">IF(PaymentSchedule[[#This Row],[PMT NO]]&lt;&gt;"",ScheduledPayment,"")</f>
        <v>1304.1183412577773</v>
      </c>
      <c r="F9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9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94" s="15">
        <f ca="1">IF(PaymentSchedule[[#This Row],[PMT NO]]&lt;&gt;"",PaymentSchedule[[#This Row],[TOTAL PAYMENT]]-PaymentSchedule[[#This Row],[INTEREST]],"")</f>
        <v>434.86602795403417</v>
      </c>
      <c r="I94" s="15">
        <f ca="1">IF(PaymentSchedule[[#This Row],[PMT NO]]&lt;&gt;"",PaymentSchedule[[#This Row],[BEGINNING BALANCE]]*(InterestRate/PaymentsPerYear),"")</f>
        <v>869.25231330374311</v>
      </c>
      <c r="J9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219165.71838562316</v>
      </c>
      <c r="K94" s="15">
        <f ca="1">IF(PaymentSchedule[[#This Row],[PMT NO]]&lt;&gt;"",SUM(INDEX(PaymentSchedule[INTEREST],1,1):PaymentSchedule[[#This Row],[INTEREST]]),"")</f>
        <v>77407.540710018773</v>
      </c>
    </row>
    <row r="95" spans="2:11" x14ac:dyDescent="0.2">
      <c r="B95" s="11">
        <f ca="1">IF(LoanIsGood,IF(ROW()-ROW(PaymentSchedule[[#Headers],[PMT NO]])&gt;ScheduledNumberOfPayments,"",ROW()-ROW(PaymentSchedule[[#Headers],[PMT NO]])),"")</f>
        <v>84</v>
      </c>
      <c r="C95" s="13">
        <f ca="1">IF(PaymentSchedule[[#This Row],[PMT NO]]&lt;&gt;"",EOMONTH(LoanStartDate,ROW(PaymentSchedule[[#This Row],[PMT NO]])-ROW(PaymentSchedule[[#Headers],[PMT NO]])-2)+DAY(LoanStartDate),"")</f>
        <v>46475</v>
      </c>
      <c r="D95" s="15">
        <f ca="1">IF(PaymentSchedule[[#This Row],[PMT NO]]&lt;&gt;"",IF(ROW()-ROW(PaymentSchedule[[#Headers],[BEGINNING BALANCE]])=1,LoanAmount,INDEX(PaymentSchedule[ENDING BALANCE],ROW()-ROW(PaymentSchedule[[#Headers],[BEGINNING BALANCE]])-1)),"")</f>
        <v>219165.71838562316</v>
      </c>
      <c r="E95" s="15">
        <f ca="1">IF(PaymentSchedule[[#This Row],[PMT NO]]&lt;&gt;"",ScheduledPayment,"")</f>
        <v>1304.1183412577773</v>
      </c>
      <c r="F9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9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95" s="15">
        <f ca="1">IF(PaymentSchedule[[#This Row],[PMT NO]]&lt;&gt;"",PaymentSchedule[[#This Row],[TOTAL PAYMENT]]-PaymentSchedule[[#This Row],[INTEREST]],"")</f>
        <v>436.58737264801891</v>
      </c>
      <c r="I95" s="15">
        <f ca="1">IF(PaymentSchedule[[#This Row],[PMT NO]]&lt;&gt;"",PaymentSchedule[[#This Row],[BEGINNING BALANCE]]*(InterestRate/PaymentsPerYear),"")</f>
        <v>867.53096860975836</v>
      </c>
      <c r="J9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218729.13101297515</v>
      </c>
      <c r="K95" s="15">
        <f ca="1">IF(PaymentSchedule[[#This Row],[PMT NO]]&lt;&gt;"",SUM(INDEX(PaymentSchedule[INTEREST],1,1):PaymentSchedule[[#This Row],[INTEREST]]),"")</f>
        <v>78275.071678628534</v>
      </c>
    </row>
    <row r="96" spans="2:11" x14ac:dyDescent="0.2">
      <c r="B96" s="11">
        <f ca="1">IF(LoanIsGood,IF(ROW()-ROW(PaymentSchedule[[#Headers],[PMT NO]])&gt;ScheduledNumberOfPayments,"",ROW()-ROW(PaymentSchedule[[#Headers],[PMT NO]])),"")</f>
        <v>85</v>
      </c>
      <c r="C96" s="13">
        <f ca="1">IF(PaymentSchedule[[#This Row],[PMT NO]]&lt;&gt;"",EOMONTH(LoanStartDate,ROW(PaymentSchedule[[#This Row],[PMT NO]])-ROW(PaymentSchedule[[#Headers],[PMT NO]])-2)+DAY(LoanStartDate),"")</f>
        <v>46506</v>
      </c>
      <c r="D96" s="15">
        <f ca="1">IF(PaymentSchedule[[#This Row],[PMT NO]]&lt;&gt;"",IF(ROW()-ROW(PaymentSchedule[[#Headers],[BEGINNING BALANCE]])=1,LoanAmount,INDEX(PaymentSchedule[ENDING BALANCE],ROW()-ROW(PaymentSchedule[[#Headers],[BEGINNING BALANCE]])-1)),"")</f>
        <v>218729.13101297515</v>
      </c>
      <c r="E96" s="15">
        <f ca="1">IF(PaymentSchedule[[#This Row],[PMT NO]]&lt;&gt;"",ScheduledPayment,"")</f>
        <v>1304.1183412577773</v>
      </c>
      <c r="F9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9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96" s="15">
        <f ca="1">IF(PaymentSchedule[[#This Row],[PMT NO]]&lt;&gt;"",PaymentSchedule[[#This Row],[TOTAL PAYMENT]]-PaymentSchedule[[#This Row],[INTEREST]],"")</f>
        <v>438.31553099808389</v>
      </c>
      <c r="I96" s="15">
        <f ca="1">IF(PaymentSchedule[[#This Row],[PMT NO]]&lt;&gt;"",PaymentSchedule[[#This Row],[BEGINNING BALANCE]]*(InterestRate/PaymentsPerYear),"")</f>
        <v>865.80281025969339</v>
      </c>
      <c r="J9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218290.81548197707</v>
      </c>
      <c r="K96" s="15">
        <f ca="1">IF(PaymentSchedule[[#This Row],[PMT NO]]&lt;&gt;"",SUM(INDEX(PaymentSchedule[INTEREST],1,1):PaymentSchedule[[#This Row],[INTEREST]]),"")</f>
        <v>79140.874488888221</v>
      </c>
    </row>
    <row r="97" spans="2:11" x14ac:dyDescent="0.2">
      <c r="B97" s="11">
        <f ca="1">IF(LoanIsGood,IF(ROW()-ROW(PaymentSchedule[[#Headers],[PMT NO]])&gt;ScheduledNumberOfPayments,"",ROW()-ROW(PaymentSchedule[[#Headers],[PMT NO]])),"")</f>
        <v>86</v>
      </c>
      <c r="C97" s="13">
        <f ca="1">IF(PaymentSchedule[[#This Row],[PMT NO]]&lt;&gt;"",EOMONTH(LoanStartDate,ROW(PaymentSchedule[[#This Row],[PMT NO]])-ROW(PaymentSchedule[[#Headers],[PMT NO]])-2)+DAY(LoanStartDate),"")</f>
        <v>46536</v>
      </c>
      <c r="D97" s="15">
        <f ca="1">IF(PaymentSchedule[[#This Row],[PMT NO]]&lt;&gt;"",IF(ROW()-ROW(PaymentSchedule[[#Headers],[BEGINNING BALANCE]])=1,LoanAmount,INDEX(PaymentSchedule[ENDING BALANCE],ROW()-ROW(PaymentSchedule[[#Headers],[BEGINNING BALANCE]])-1)),"")</f>
        <v>218290.81548197707</v>
      </c>
      <c r="E97" s="15">
        <f ca="1">IF(PaymentSchedule[[#This Row],[PMT NO]]&lt;&gt;"",ScheduledPayment,"")</f>
        <v>1304.1183412577773</v>
      </c>
      <c r="F9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9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97" s="15">
        <f ca="1">IF(PaymentSchedule[[#This Row],[PMT NO]]&lt;&gt;"",PaymentSchedule[[#This Row],[TOTAL PAYMENT]]-PaymentSchedule[[#This Row],[INTEREST]],"")</f>
        <v>440.05052997495125</v>
      </c>
      <c r="I97" s="15">
        <f ca="1">IF(PaymentSchedule[[#This Row],[PMT NO]]&lt;&gt;"",PaymentSchedule[[#This Row],[BEGINNING BALANCE]]*(InterestRate/PaymentsPerYear),"")</f>
        <v>864.06781128282603</v>
      </c>
      <c r="J9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217850.76495200212</v>
      </c>
      <c r="K97" s="15">
        <f ca="1">IF(PaymentSchedule[[#This Row],[PMT NO]]&lt;&gt;"",SUM(INDEX(PaymentSchedule[INTEREST],1,1):PaymentSchedule[[#This Row],[INTEREST]]),"")</f>
        <v>80004.942300171053</v>
      </c>
    </row>
    <row r="98" spans="2:11" x14ac:dyDescent="0.2">
      <c r="B98" s="11">
        <f ca="1">IF(LoanIsGood,IF(ROW()-ROW(PaymentSchedule[[#Headers],[PMT NO]])&gt;ScheduledNumberOfPayments,"",ROW()-ROW(PaymentSchedule[[#Headers],[PMT NO]])),"")</f>
        <v>87</v>
      </c>
      <c r="C98" s="13">
        <f ca="1">IF(PaymentSchedule[[#This Row],[PMT NO]]&lt;&gt;"",EOMONTH(LoanStartDate,ROW(PaymentSchedule[[#This Row],[PMT NO]])-ROW(PaymentSchedule[[#Headers],[PMT NO]])-2)+DAY(LoanStartDate),"")</f>
        <v>46567</v>
      </c>
      <c r="D98" s="15">
        <f ca="1">IF(PaymentSchedule[[#This Row],[PMT NO]]&lt;&gt;"",IF(ROW()-ROW(PaymentSchedule[[#Headers],[BEGINNING BALANCE]])=1,LoanAmount,INDEX(PaymentSchedule[ENDING BALANCE],ROW()-ROW(PaymentSchedule[[#Headers],[BEGINNING BALANCE]])-1)),"")</f>
        <v>217850.76495200212</v>
      </c>
      <c r="E98" s="15">
        <f ca="1">IF(PaymentSchedule[[#This Row],[PMT NO]]&lt;&gt;"",ScheduledPayment,"")</f>
        <v>1304.1183412577773</v>
      </c>
      <c r="F9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9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98" s="15">
        <f ca="1">IF(PaymentSchedule[[#This Row],[PMT NO]]&lt;&gt;"",PaymentSchedule[[#This Row],[TOTAL PAYMENT]]-PaymentSchedule[[#This Row],[INTEREST]],"")</f>
        <v>441.79239665610214</v>
      </c>
      <c r="I98" s="15">
        <f ca="1">IF(PaymentSchedule[[#This Row],[PMT NO]]&lt;&gt;"",PaymentSchedule[[#This Row],[BEGINNING BALANCE]]*(InterestRate/PaymentsPerYear),"")</f>
        <v>862.32594460167513</v>
      </c>
      <c r="J9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217408.97255534603</v>
      </c>
      <c r="K98" s="15">
        <f ca="1">IF(PaymentSchedule[[#This Row],[PMT NO]]&lt;&gt;"",SUM(INDEX(PaymentSchedule[INTEREST],1,1):PaymentSchedule[[#This Row],[INTEREST]]),"")</f>
        <v>80867.268244772727</v>
      </c>
    </row>
    <row r="99" spans="2:11" x14ac:dyDescent="0.2">
      <c r="B99" s="11">
        <f ca="1">IF(LoanIsGood,IF(ROW()-ROW(PaymentSchedule[[#Headers],[PMT NO]])&gt;ScheduledNumberOfPayments,"",ROW()-ROW(PaymentSchedule[[#Headers],[PMT NO]])),"")</f>
        <v>88</v>
      </c>
      <c r="C99" s="13">
        <f ca="1">IF(PaymentSchedule[[#This Row],[PMT NO]]&lt;&gt;"",EOMONTH(LoanStartDate,ROW(PaymentSchedule[[#This Row],[PMT NO]])-ROW(PaymentSchedule[[#Headers],[PMT NO]])-2)+DAY(LoanStartDate),"")</f>
        <v>46597</v>
      </c>
      <c r="D99" s="15">
        <f ca="1">IF(PaymentSchedule[[#This Row],[PMT NO]]&lt;&gt;"",IF(ROW()-ROW(PaymentSchedule[[#Headers],[BEGINNING BALANCE]])=1,LoanAmount,INDEX(PaymentSchedule[ENDING BALANCE],ROW()-ROW(PaymentSchedule[[#Headers],[BEGINNING BALANCE]])-1)),"")</f>
        <v>217408.97255534603</v>
      </c>
      <c r="E99" s="15">
        <f ca="1">IF(PaymentSchedule[[#This Row],[PMT NO]]&lt;&gt;"",ScheduledPayment,"")</f>
        <v>1304.1183412577773</v>
      </c>
      <c r="F9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9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99" s="15">
        <f ca="1">IF(PaymentSchedule[[#This Row],[PMT NO]]&lt;&gt;"",PaymentSchedule[[#This Row],[TOTAL PAYMENT]]-PaymentSchedule[[#This Row],[INTEREST]],"")</f>
        <v>443.54115822619917</v>
      </c>
      <c r="I99" s="15">
        <f ca="1">IF(PaymentSchedule[[#This Row],[PMT NO]]&lt;&gt;"",PaymentSchedule[[#This Row],[BEGINNING BALANCE]]*(InterestRate/PaymentsPerYear),"")</f>
        <v>860.5771830315781</v>
      </c>
      <c r="J9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216965.43139711983</v>
      </c>
      <c r="K99" s="15">
        <f ca="1">IF(PaymentSchedule[[#This Row],[PMT NO]]&lt;&gt;"",SUM(INDEX(PaymentSchedule[INTEREST],1,1):PaymentSchedule[[#This Row],[INTEREST]]),"")</f>
        <v>81727.845427804306</v>
      </c>
    </row>
    <row r="100" spans="2:11" x14ac:dyDescent="0.2">
      <c r="B100" s="11">
        <f ca="1">IF(LoanIsGood,IF(ROW()-ROW(PaymentSchedule[[#Headers],[PMT NO]])&gt;ScheduledNumberOfPayments,"",ROW()-ROW(PaymentSchedule[[#Headers],[PMT NO]])),"")</f>
        <v>89</v>
      </c>
      <c r="C100" s="13">
        <f ca="1">IF(PaymentSchedule[[#This Row],[PMT NO]]&lt;&gt;"",EOMONTH(LoanStartDate,ROW(PaymentSchedule[[#This Row],[PMT NO]])-ROW(PaymentSchedule[[#Headers],[PMT NO]])-2)+DAY(LoanStartDate),"")</f>
        <v>46628</v>
      </c>
      <c r="D100" s="15">
        <f ca="1">IF(PaymentSchedule[[#This Row],[PMT NO]]&lt;&gt;"",IF(ROW()-ROW(PaymentSchedule[[#Headers],[BEGINNING BALANCE]])=1,LoanAmount,INDEX(PaymentSchedule[ENDING BALANCE],ROW()-ROW(PaymentSchedule[[#Headers],[BEGINNING BALANCE]])-1)),"")</f>
        <v>216965.43139711983</v>
      </c>
      <c r="E100" s="15">
        <f ca="1">IF(PaymentSchedule[[#This Row],[PMT NO]]&lt;&gt;"",ScheduledPayment,"")</f>
        <v>1304.1183412577773</v>
      </c>
      <c r="F10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0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00" s="15">
        <f ca="1">IF(PaymentSchedule[[#This Row],[PMT NO]]&lt;&gt;"",PaymentSchedule[[#This Row],[TOTAL PAYMENT]]-PaymentSchedule[[#This Row],[INTEREST]],"")</f>
        <v>445.29684197751124</v>
      </c>
      <c r="I100" s="15">
        <f ca="1">IF(PaymentSchedule[[#This Row],[PMT NO]]&lt;&gt;"",PaymentSchedule[[#This Row],[BEGINNING BALANCE]]*(InterestRate/PaymentsPerYear),"")</f>
        <v>858.82149928026604</v>
      </c>
      <c r="J10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216520.13455514231</v>
      </c>
      <c r="K100" s="15">
        <f ca="1">IF(PaymentSchedule[[#This Row],[PMT NO]]&lt;&gt;"",SUM(INDEX(PaymentSchedule[INTEREST],1,1):PaymentSchedule[[#This Row],[INTEREST]]),"")</f>
        <v>82586.666927084574</v>
      </c>
    </row>
    <row r="101" spans="2:11" x14ac:dyDescent="0.2">
      <c r="B101" s="11">
        <f ca="1">IF(LoanIsGood,IF(ROW()-ROW(PaymentSchedule[[#Headers],[PMT NO]])&gt;ScheduledNumberOfPayments,"",ROW()-ROW(PaymentSchedule[[#Headers],[PMT NO]])),"")</f>
        <v>90</v>
      </c>
      <c r="C101" s="13">
        <f ca="1">IF(PaymentSchedule[[#This Row],[PMT NO]]&lt;&gt;"",EOMONTH(LoanStartDate,ROW(PaymentSchedule[[#This Row],[PMT NO]])-ROW(PaymentSchedule[[#Headers],[PMT NO]])-2)+DAY(LoanStartDate),"")</f>
        <v>46659</v>
      </c>
      <c r="D101" s="15">
        <f ca="1">IF(PaymentSchedule[[#This Row],[PMT NO]]&lt;&gt;"",IF(ROW()-ROW(PaymentSchedule[[#Headers],[BEGINNING BALANCE]])=1,LoanAmount,INDEX(PaymentSchedule[ENDING BALANCE],ROW()-ROW(PaymentSchedule[[#Headers],[BEGINNING BALANCE]])-1)),"")</f>
        <v>216520.13455514231</v>
      </c>
      <c r="E101" s="15">
        <f ca="1">IF(PaymentSchedule[[#This Row],[PMT NO]]&lt;&gt;"",ScheduledPayment,"")</f>
        <v>1304.1183412577773</v>
      </c>
      <c r="F10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0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01" s="15">
        <f ca="1">IF(PaymentSchedule[[#This Row],[PMT NO]]&lt;&gt;"",PaymentSchedule[[#This Row],[TOTAL PAYMENT]]-PaymentSchedule[[#This Row],[INTEREST]],"")</f>
        <v>447.05947531033883</v>
      </c>
      <c r="I101" s="15">
        <f ca="1">IF(PaymentSchedule[[#This Row],[PMT NO]]&lt;&gt;"",PaymentSchedule[[#This Row],[BEGINNING BALANCE]]*(InterestRate/PaymentsPerYear),"")</f>
        <v>857.05886594743845</v>
      </c>
      <c r="J10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216073.07507983196</v>
      </c>
      <c r="K101" s="15">
        <f ca="1">IF(PaymentSchedule[[#This Row],[PMT NO]]&lt;&gt;"",SUM(INDEX(PaymentSchedule[INTEREST],1,1):PaymentSchedule[[#This Row],[INTEREST]]),"")</f>
        <v>83443.725793032019</v>
      </c>
    </row>
    <row r="102" spans="2:11" x14ac:dyDescent="0.2">
      <c r="B102" s="11">
        <f ca="1">IF(LoanIsGood,IF(ROW()-ROW(PaymentSchedule[[#Headers],[PMT NO]])&gt;ScheduledNumberOfPayments,"",ROW()-ROW(PaymentSchedule[[#Headers],[PMT NO]])),"")</f>
        <v>91</v>
      </c>
      <c r="C102" s="13">
        <f ca="1">IF(PaymentSchedule[[#This Row],[PMT NO]]&lt;&gt;"",EOMONTH(LoanStartDate,ROW(PaymentSchedule[[#This Row],[PMT NO]])-ROW(PaymentSchedule[[#Headers],[PMT NO]])-2)+DAY(LoanStartDate),"")</f>
        <v>46689</v>
      </c>
      <c r="D102" s="15">
        <f ca="1">IF(PaymentSchedule[[#This Row],[PMT NO]]&lt;&gt;"",IF(ROW()-ROW(PaymentSchedule[[#Headers],[BEGINNING BALANCE]])=1,LoanAmount,INDEX(PaymentSchedule[ENDING BALANCE],ROW()-ROW(PaymentSchedule[[#Headers],[BEGINNING BALANCE]])-1)),"")</f>
        <v>216073.07507983196</v>
      </c>
      <c r="E102" s="15">
        <f ca="1">IF(PaymentSchedule[[#This Row],[PMT NO]]&lt;&gt;"",ScheduledPayment,"")</f>
        <v>1304.1183412577773</v>
      </c>
      <c r="F10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0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02" s="15">
        <f ca="1">IF(PaymentSchedule[[#This Row],[PMT NO]]&lt;&gt;"",PaymentSchedule[[#This Row],[TOTAL PAYMENT]]-PaymentSchedule[[#This Row],[INTEREST]],"")</f>
        <v>448.8290857334423</v>
      </c>
      <c r="I102" s="15">
        <f ca="1">IF(PaymentSchedule[[#This Row],[PMT NO]]&lt;&gt;"",PaymentSchedule[[#This Row],[BEGINNING BALANCE]]*(InterestRate/PaymentsPerYear),"")</f>
        <v>855.28925552433498</v>
      </c>
      <c r="J10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215624.24599409851</v>
      </c>
      <c r="K102" s="15">
        <f ca="1">IF(PaymentSchedule[[#This Row],[PMT NO]]&lt;&gt;"",SUM(INDEX(PaymentSchedule[INTEREST],1,1):PaymentSchedule[[#This Row],[INTEREST]]),"")</f>
        <v>84299.01504855635</v>
      </c>
    </row>
    <row r="103" spans="2:11" x14ac:dyDescent="0.2">
      <c r="B103" s="11">
        <f ca="1">IF(LoanIsGood,IF(ROW()-ROW(PaymentSchedule[[#Headers],[PMT NO]])&gt;ScheduledNumberOfPayments,"",ROW()-ROW(PaymentSchedule[[#Headers],[PMT NO]])),"")</f>
        <v>92</v>
      </c>
      <c r="C103" s="13">
        <f ca="1">IF(PaymentSchedule[[#This Row],[PMT NO]]&lt;&gt;"",EOMONTH(LoanStartDate,ROW(PaymentSchedule[[#This Row],[PMT NO]])-ROW(PaymentSchedule[[#Headers],[PMT NO]])-2)+DAY(LoanStartDate),"")</f>
        <v>46720</v>
      </c>
      <c r="D103" s="15">
        <f ca="1">IF(PaymentSchedule[[#This Row],[PMT NO]]&lt;&gt;"",IF(ROW()-ROW(PaymentSchedule[[#Headers],[BEGINNING BALANCE]])=1,LoanAmount,INDEX(PaymentSchedule[ENDING BALANCE],ROW()-ROW(PaymentSchedule[[#Headers],[BEGINNING BALANCE]])-1)),"")</f>
        <v>215624.24599409851</v>
      </c>
      <c r="E103" s="15">
        <f ca="1">IF(PaymentSchedule[[#This Row],[PMT NO]]&lt;&gt;"",ScheduledPayment,"")</f>
        <v>1304.1183412577773</v>
      </c>
      <c r="F10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0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03" s="15">
        <f ca="1">IF(PaymentSchedule[[#This Row],[PMT NO]]&lt;&gt;"",PaymentSchedule[[#This Row],[TOTAL PAYMENT]]-PaymentSchedule[[#This Row],[INTEREST]],"")</f>
        <v>450.60570086447058</v>
      </c>
      <c r="I103" s="15">
        <f ca="1">IF(PaymentSchedule[[#This Row],[PMT NO]]&lt;&gt;"",PaymentSchedule[[#This Row],[BEGINNING BALANCE]]*(InterestRate/PaymentsPerYear),"")</f>
        <v>853.5126403933067</v>
      </c>
      <c r="J10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215173.64029323406</v>
      </c>
      <c r="K103" s="15">
        <f ca="1">IF(PaymentSchedule[[#This Row],[PMT NO]]&lt;&gt;"",SUM(INDEX(PaymentSchedule[INTEREST],1,1):PaymentSchedule[[#This Row],[INTEREST]]),"")</f>
        <v>85152.52768894966</v>
      </c>
    </row>
    <row r="104" spans="2:11" x14ac:dyDescent="0.2">
      <c r="B104" s="11">
        <f ca="1">IF(LoanIsGood,IF(ROW()-ROW(PaymentSchedule[[#Headers],[PMT NO]])&gt;ScheduledNumberOfPayments,"",ROW()-ROW(PaymentSchedule[[#Headers],[PMT NO]])),"")</f>
        <v>93</v>
      </c>
      <c r="C104" s="13">
        <f ca="1">IF(PaymentSchedule[[#This Row],[PMT NO]]&lt;&gt;"",EOMONTH(LoanStartDate,ROW(PaymentSchedule[[#This Row],[PMT NO]])-ROW(PaymentSchedule[[#Headers],[PMT NO]])-2)+DAY(LoanStartDate),"")</f>
        <v>46750</v>
      </c>
      <c r="D104" s="15">
        <f ca="1">IF(PaymentSchedule[[#This Row],[PMT NO]]&lt;&gt;"",IF(ROW()-ROW(PaymentSchedule[[#Headers],[BEGINNING BALANCE]])=1,LoanAmount,INDEX(PaymentSchedule[ENDING BALANCE],ROW()-ROW(PaymentSchedule[[#Headers],[BEGINNING BALANCE]])-1)),"")</f>
        <v>215173.64029323406</v>
      </c>
      <c r="E104" s="15">
        <f ca="1">IF(PaymentSchedule[[#This Row],[PMT NO]]&lt;&gt;"",ScheduledPayment,"")</f>
        <v>1304.1183412577773</v>
      </c>
      <c r="F10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0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04" s="15">
        <f ca="1">IF(PaymentSchedule[[#This Row],[PMT NO]]&lt;&gt;"",PaymentSchedule[[#This Row],[TOTAL PAYMENT]]-PaymentSchedule[[#This Row],[INTEREST]],"")</f>
        <v>452.38934843039237</v>
      </c>
      <c r="I104" s="15">
        <f ca="1">IF(PaymentSchedule[[#This Row],[PMT NO]]&lt;&gt;"",PaymentSchedule[[#This Row],[BEGINNING BALANCE]]*(InterestRate/PaymentsPerYear),"")</f>
        <v>851.7289928273849</v>
      </c>
      <c r="J10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214721.25094480367</v>
      </c>
      <c r="K104" s="15">
        <f ca="1">IF(PaymentSchedule[[#This Row],[PMT NO]]&lt;&gt;"",SUM(INDEX(PaymentSchedule[INTEREST],1,1):PaymentSchedule[[#This Row],[INTEREST]]),"")</f>
        <v>86004.256681777042</v>
      </c>
    </row>
    <row r="105" spans="2:11" x14ac:dyDescent="0.2">
      <c r="B105" s="11">
        <f ca="1">IF(LoanIsGood,IF(ROW()-ROW(PaymentSchedule[[#Headers],[PMT NO]])&gt;ScheduledNumberOfPayments,"",ROW()-ROW(PaymentSchedule[[#Headers],[PMT NO]])),"")</f>
        <v>94</v>
      </c>
      <c r="C105" s="13">
        <f ca="1">IF(PaymentSchedule[[#This Row],[PMT NO]]&lt;&gt;"",EOMONTH(LoanStartDate,ROW(PaymentSchedule[[#This Row],[PMT NO]])-ROW(PaymentSchedule[[#Headers],[PMT NO]])-2)+DAY(LoanStartDate),"")</f>
        <v>46781</v>
      </c>
      <c r="D105" s="15">
        <f ca="1">IF(PaymentSchedule[[#This Row],[PMT NO]]&lt;&gt;"",IF(ROW()-ROW(PaymentSchedule[[#Headers],[BEGINNING BALANCE]])=1,LoanAmount,INDEX(PaymentSchedule[ENDING BALANCE],ROW()-ROW(PaymentSchedule[[#Headers],[BEGINNING BALANCE]])-1)),"")</f>
        <v>214721.25094480367</v>
      </c>
      <c r="E105" s="15">
        <f ca="1">IF(PaymentSchedule[[#This Row],[PMT NO]]&lt;&gt;"",ScheduledPayment,"")</f>
        <v>1304.1183412577773</v>
      </c>
      <c r="F10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0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05" s="15">
        <f ca="1">IF(PaymentSchedule[[#This Row],[PMT NO]]&lt;&gt;"",PaymentSchedule[[#This Row],[TOTAL PAYMENT]]-PaymentSchedule[[#This Row],[INTEREST]],"")</f>
        <v>454.18005626792933</v>
      </c>
      <c r="I105" s="15">
        <f ca="1">IF(PaymentSchedule[[#This Row],[PMT NO]]&lt;&gt;"",PaymentSchedule[[#This Row],[BEGINNING BALANCE]]*(InterestRate/PaymentsPerYear),"")</f>
        <v>849.93828498984794</v>
      </c>
      <c r="J10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214267.07088853573</v>
      </c>
      <c r="K105" s="15">
        <f ca="1">IF(PaymentSchedule[[#This Row],[PMT NO]]&lt;&gt;"",SUM(INDEX(PaymentSchedule[INTEREST],1,1):PaymentSchedule[[#This Row],[INTEREST]]),"")</f>
        <v>86854.194966766896</v>
      </c>
    </row>
    <row r="106" spans="2:11" x14ac:dyDescent="0.2">
      <c r="B106" s="11">
        <f ca="1">IF(LoanIsGood,IF(ROW()-ROW(PaymentSchedule[[#Headers],[PMT NO]])&gt;ScheduledNumberOfPayments,"",ROW()-ROW(PaymentSchedule[[#Headers],[PMT NO]])),"")</f>
        <v>95</v>
      </c>
      <c r="C106" s="13">
        <f ca="1">IF(PaymentSchedule[[#This Row],[PMT NO]]&lt;&gt;"",EOMONTH(LoanStartDate,ROW(PaymentSchedule[[#This Row],[PMT NO]])-ROW(PaymentSchedule[[#Headers],[PMT NO]])-2)+DAY(LoanStartDate),"")</f>
        <v>46812</v>
      </c>
      <c r="D106" s="15">
        <f ca="1">IF(PaymentSchedule[[#This Row],[PMT NO]]&lt;&gt;"",IF(ROW()-ROW(PaymentSchedule[[#Headers],[BEGINNING BALANCE]])=1,LoanAmount,INDEX(PaymentSchedule[ENDING BALANCE],ROW()-ROW(PaymentSchedule[[#Headers],[BEGINNING BALANCE]])-1)),"")</f>
        <v>214267.07088853573</v>
      </c>
      <c r="E106" s="15">
        <f ca="1">IF(PaymentSchedule[[#This Row],[PMT NO]]&lt;&gt;"",ScheduledPayment,"")</f>
        <v>1304.1183412577773</v>
      </c>
      <c r="F10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0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06" s="15">
        <f ca="1">IF(PaymentSchedule[[#This Row],[PMT NO]]&lt;&gt;"",PaymentSchedule[[#This Row],[TOTAL PAYMENT]]-PaymentSchedule[[#This Row],[INTEREST]],"")</f>
        <v>455.97785232398996</v>
      </c>
      <c r="I106" s="15">
        <f ca="1">IF(PaymentSchedule[[#This Row],[PMT NO]]&lt;&gt;"",PaymentSchedule[[#This Row],[BEGINNING BALANCE]]*(InterestRate/PaymentsPerYear),"")</f>
        <v>848.14048893378731</v>
      </c>
      <c r="J10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213811.09303621174</v>
      </c>
      <c r="K106" s="15">
        <f ca="1">IF(PaymentSchedule[[#This Row],[PMT NO]]&lt;&gt;"",SUM(INDEX(PaymentSchedule[INTEREST],1,1):PaymentSchedule[[#This Row],[INTEREST]]),"")</f>
        <v>87702.335455700682</v>
      </c>
    </row>
    <row r="107" spans="2:11" x14ac:dyDescent="0.2">
      <c r="B107" s="11">
        <f ca="1">IF(LoanIsGood,IF(ROW()-ROW(PaymentSchedule[[#Headers],[PMT NO]])&gt;ScheduledNumberOfPayments,"",ROW()-ROW(PaymentSchedule[[#Headers],[PMT NO]])),"")</f>
        <v>96</v>
      </c>
      <c r="C107" s="13">
        <f ca="1">IF(PaymentSchedule[[#This Row],[PMT NO]]&lt;&gt;"",EOMONTH(LoanStartDate,ROW(PaymentSchedule[[#This Row],[PMT NO]])-ROW(PaymentSchedule[[#Headers],[PMT NO]])-2)+DAY(LoanStartDate),"")</f>
        <v>46841</v>
      </c>
      <c r="D107" s="15">
        <f ca="1">IF(PaymentSchedule[[#This Row],[PMT NO]]&lt;&gt;"",IF(ROW()-ROW(PaymentSchedule[[#Headers],[BEGINNING BALANCE]])=1,LoanAmount,INDEX(PaymentSchedule[ENDING BALANCE],ROW()-ROW(PaymentSchedule[[#Headers],[BEGINNING BALANCE]])-1)),"")</f>
        <v>213811.09303621174</v>
      </c>
      <c r="E107" s="15">
        <f ca="1">IF(PaymentSchedule[[#This Row],[PMT NO]]&lt;&gt;"",ScheduledPayment,"")</f>
        <v>1304.1183412577773</v>
      </c>
      <c r="F10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0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07" s="15">
        <f ca="1">IF(PaymentSchedule[[#This Row],[PMT NO]]&lt;&gt;"",PaymentSchedule[[#This Row],[TOTAL PAYMENT]]-PaymentSchedule[[#This Row],[INTEREST]],"")</f>
        <v>457.78276465610577</v>
      </c>
      <c r="I107" s="15">
        <f ca="1">IF(PaymentSchedule[[#This Row],[PMT NO]]&lt;&gt;"",PaymentSchedule[[#This Row],[BEGINNING BALANCE]]*(InterestRate/PaymentsPerYear),"")</f>
        <v>846.33557660167151</v>
      </c>
      <c r="J10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213353.31027155562</v>
      </c>
      <c r="K107" s="15">
        <f ca="1">IF(PaymentSchedule[[#This Row],[PMT NO]]&lt;&gt;"",SUM(INDEX(PaymentSchedule[INTEREST],1,1):PaymentSchedule[[#This Row],[INTEREST]]),"")</f>
        <v>88548.671032302358</v>
      </c>
    </row>
    <row r="108" spans="2:11" x14ac:dyDescent="0.2">
      <c r="B108" s="11">
        <f ca="1">IF(LoanIsGood,IF(ROW()-ROW(PaymentSchedule[[#Headers],[PMT NO]])&gt;ScheduledNumberOfPayments,"",ROW()-ROW(PaymentSchedule[[#Headers],[PMT NO]])),"")</f>
        <v>97</v>
      </c>
      <c r="C108" s="13">
        <f ca="1">IF(PaymentSchedule[[#This Row],[PMT NO]]&lt;&gt;"",EOMONTH(LoanStartDate,ROW(PaymentSchedule[[#This Row],[PMT NO]])-ROW(PaymentSchedule[[#Headers],[PMT NO]])-2)+DAY(LoanStartDate),"")</f>
        <v>46872</v>
      </c>
      <c r="D108" s="15">
        <f ca="1">IF(PaymentSchedule[[#This Row],[PMT NO]]&lt;&gt;"",IF(ROW()-ROW(PaymentSchedule[[#Headers],[BEGINNING BALANCE]])=1,LoanAmount,INDEX(PaymentSchedule[ENDING BALANCE],ROW()-ROW(PaymentSchedule[[#Headers],[BEGINNING BALANCE]])-1)),"")</f>
        <v>213353.31027155562</v>
      </c>
      <c r="E108" s="15">
        <f ca="1">IF(PaymentSchedule[[#This Row],[PMT NO]]&lt;&gt;"",ScheduledPayment,"")</f>
        <v>1304.1183412577773</v>
      </c>
      <c r="F10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0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08" s="15">
        <f ca="1">IF(PaymentSchedule[[#This Row],[PMT NO]]&lt;&gt;"",PaymentSchedule[[#This Row],[TOTAL PAYMENT]]-PaymentSchedule[[#This Row],[INTEREST]],"")</f>
        <v>459.59482143286959</v>
      </c>
      <c r="I108" s="15">
        <f ca="1">IF(PaymentSchedule[[#This Row],[PMT NO]]&lt;&gt;"",PaymentSchedule[[#This Row],[BEGINNING BALANCE]]*(InterestRate/PaymentsPerYear),"")</f>
        <v>844.52351982490768</v>
      </c>
      <c r="J10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212893.71545012275</v>
      </c>
      <c r="K108" s="15">
        <f ca="1">IF(PaymentSchedule[[#This Row],[PMT NO]]&lt;&gt;"",SUM(INDEX(PaymentSchedule[INTEREST],1,1):PaymentSchedule[[#This Row],[INTEREST]]),"")</f>
        <v>89393.194552127272</v>
      </c>
    </row>
    <row r="109" spans="2:11" x14ac:dyDescent="0.2">
      <c r="B109" s="11">
        <f ca="1">IF(LoanIsGood,IF(ROW()-ROW(PaymentSchedule[[#Headers],[PMT NO]])&gt;ScheduledNumberOfPayments,"",ROW()-ROW(PaymentSchedule[[#Headers],[PMT NO]])),"")</f>
        <v>98</v>
      </c>
      <c r="C109" s="13">
        <f ca="1">IF(PaymentSchedule[[#This Row],[PMT NO]]&lt;&gt;"",EOMONTH(LoanStartDate,ROW(PaymentSchedule[[#This Row],[PMT NO]])-ROW(PaymentSchedule[[#Headers],[PMT NO]])-2)+DAY(LoanStartDate),"")</f>
        <v>46902</v>
      </c>
      <c r="D109" s="15">
        <f ca="1">IF(PaymentSchedule[[#This Row],[PMT NO]]&lt;&gt;"",IF(ROW()-ROW(PaymentSchedule[[#Headers],[BEGINNING BALANCE]])=1,LoanAmount,INDEX(PaymentSchedule[ENDING BALANCE],ROW()-ROW(PaymentSchedule[[#Headers],[BEGINNING BALANCE]])-1)),"")</f>
        <v>212893.71545012275</v>
      </c>
      <c r="E109" s="15">
        <f ca="1">IF(PaymentSchedule[[#This Row],[PMT NO]]&lt;&gt;"",ScheduledPayment,"")</f>
        <v>1304.1183412577773</v>
      </c>
      <c r="F10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0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09" s="15">
        <f ca="1">IF(PaymentSchedule[[#This Row],[PMT NO]]&lt;&gt;"",PaymentSchedule[[#This Row],[TOTAL PAYMENT]]-PaymentSchedule[[#This Row],[INTEREST]],"")</f>
        <v>461.4140509343747</v>
      </c>
      <c r="I109" s="15">
        <f ca="1">IF(PaymentSchedule[[#This Row],[PMT NO]]&lt;&gt;"",PaymentSchedule[[#This Row],[BEGINNING BALANCE]]*(InterestRate/PaymentsPerYear),"")</f>
        <v>842.70429032340257</v>
      </c>
      <c r="J10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212432.30139918838</v>
      </c>
      <c r="K109" s="15">
        <f ca="1">IF(PaymentSchedule[[#This Row],[PMT NO]]&lt;&gt;"",SUM(INDEX(PaymentSchedule[INTEREST],1,1):PaymentSchedule[[#This Row],[INTEREST]]),"")</f>
        <v>90235.898842450668</v>
      </c>
    </row>
    <row r="110" spans="2:11" x14ac:dyDescent="0.2">
      <c r="B110" s="11">
        <f ca="1">IF(LoanIsGood,IF(ROW()-ROW(PaymentSchedule[[#Headers],[PMT NO]])&gt;ScheduledNumberOfPayments,"",ROW()-ROW(PaymentSchedule[[#Headers],[PMT NO]])),"")</f>
        <v>99</v>
      </c>
      <c r="C110" s="13">
        <f ca="1">IF(PaymentSchedule[[#This Row],[PMT NO]]&lt;&gt;"",EOMONTH(LoanStartDate,ROW(PaymentSchedule[[#This Row],[PMT NO]])-ROW(PaymentSchedule[[#Headers],[PMT NO]])-2)+DAY(LoanStartDate),"")</f>
        <v>46933</v>
      </c>
      <c r="D110" s="15">
        <f ca="1">IF(PaymentSchedule[[#This Row],[PMT NO]]&lt;&gt;"",IF(ROW()-ROW(PaymentSchedule[[#Headers],[BEGINNING BALANCE]])=1,LoanAmount,INDEX(PaymentSchedule[ENDING BALANCE],ROW()-ROW(PaymentSchedule[[#Headers],[BEGINNING BALANCE]])-1)),"")</f>
        <v>212432.30139918838</v>
      </c>
      <c r="E110" s="15">
        <f ca="1">IF(PaymentSchedule[[#This Row],[PMT NO]]&lt;&gt;"",ScheduledPayment,"")</f>
        <v>1304.1183412577773</v>
      </c>
      <c r="F11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1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10" s="15">
        <f ca="1">IF(PaymentSchedule[[#This Row],[PMT NO]]&lt;&gt;"",PaymentSchedule[[#This Row],[TOTAL PAYMENT]]-PaymentSchedule[[#This Row],[INTEREST]],"")</f>
        <v>463.24048155265655</v>
      </c>
      <c r="I110" s="15">
        <f ca="1">IF(PaymentSchedule[[#This Row],[PMT NO]]&lt;&gt;"",PaymentSchedule[[#This Row],[BEGINNING BALANCE]]*(InterestRate/PaymentsPerYear),"")</f>
        <v>840.87785970512073</v>
      </c>
      <c r="J11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211969.06091763571</v>
      </c>
      <c r="K110" s="15">
        <f ca="1">IF(PaymentSchedule[[#This Row],[PMT NO]]&lt;&gt;"",SUM(INDEX(PaymentSchedule[INTEREST],1,1):PaymentSchedule[[#This Row],[INTEREST]]),"")</f>
        <v>91076.776702155796</v>
      </c>
    </row>
    <row r="111" spans="2:11" x14ac:dyDescent="0.2">
      <c r="B111" s="11">
        <f ca="1">IF(LoanIsGood,IF(ROW()-ROW(PaymentSchedule[[#Headers],[PMT NO]])&gt;ScheduledNumberOfPayments,"",ROW()-ROW(PaymentSchedule[[#Headers],[PMT NO]])),"")</f>
        <v>100</v>
      </c>
      <c r="C111" s="13">
        <f ca="1">IF(PaymentSchedule[[#This Row],[PMT NO]]&lt;&gt;"",EOMONTH(LoanStartDate,ROW(PaymentSchedule[[#This Row],[PMT NO]])-ROW(PaymentSchedule[[#Headers],[PMT NO]])-2)+DAY(LoanStartDate),"")</f>
        <v>46963</v>
      </c>
      <c r="D111" s="15">
        <f ca="1">IF(PaymentSchedule[[#This Row],[PMT NO]]&lt;&gt;"",IF(ROW()-ROW(PaymentSchedule[[#Headers],[BEGINNING BALANCE]])=1,LoanAmount,INDEX(PaymentSchedule[ENDING BALANCE],ROW()-ROW(PaymentSchedule[[#Headers],[BEGINNING BALANCE]])-1)),"")</f>
        <v>211969.06091763571</v>
      </c>
      <c r="E111" s="15">
        <f ca="1">IF(PaymentSchedule[[#This Row],[PMT NO]]&lt;&gt;"",ScheduledPayment,"")</f>
        <v>1304.1183412577773</v>
      </c>
      <c r="F11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1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11" s="15">
        <f ca="1">IF(PaymentSchedule[[#This Row],[PMT NO]]&lt;&gt;"",PaymentSchedule[[#This Row],[TOTAL PAYMENT]]-PaymentSchedule[[#This Row],[INTEREST]],"")</f>
        <v>465.07414179213583</v>
      </c>
      <c r="I111" s="15">
        <f ca="1">IF(PaymentSchedule[[#This Row],[PMT NO]]&lt;&gt;"",PaymentSchedule[[#This Row],[BEGINNING BALANCE]]*(InterestRate/PaymentsPerYear),"")</f>
        <v>839.04419946564144</v>
      </c>
      <c r="J11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211503.98677584357</v>
      </c>
      <c r="K111" s="15">
        <f ca="1">IF(PaymentSchedule[[#This Row],[PMT NO]]&lt;&gt;"",SUM(INDEX(PaymentSchedule[INTEREST],1,1):PaymentSchedule[[#This Row],[INTEREST]]),"")</f>
        <v>91915.820901621439</v>
      </c>
    </row>
    <row r="112" spans="2:11" x14ac:dyDescent="0.2">
      <c r="B112" s="11">
        <f ca="1">IF(LoanIsGood,IF(ROW()-ROW(PaymentSchedule[[#Headers],[PMT NO]])&gt;ScheduledNumberOfPayments,"",ROW()-ROW(PaymentSchedule[[#Headers],[PMT NO]])),"")</f>
        <v>101</v>
      </c>
      <c r="C112" s="13">
        <f ca="1">IF(PaymentSchedule[[#This Row],[PMT NO]]&lt;&gt;"",EOMONTH(LoanStartDate,ROW(PaymentSchedule[[#This Row],[PMT NO]])-ROW(PaymentSchedule[[#Headers],[PMT NO]])-2)+DAY(LoanStartDate),"")</f>
        <v>46994</v>
      </c>
      <c r="D112" s="15">
        <f ca="1">IF(PaymentSchedule[[#This Row],[PMT NO]]&lt;&gt;"",IF(ROW()-ROW(PaymentSchedule[[#Headers],[BEGINNING BALANCE]])=1,LoanAmount,INDEX(PaymentSchedule[ENDING BALANCE],ROW()-ROW(PaymentSchedule[[#Headers],[BEGINNING BALANCE]])-1)),"")</f>
        <v>211503.98677584357</v>
      </c>
      <c r="E112" s="15">
        <f ca="1">IF(PaymentSchedule[[#This Row],[PMT NO]]&lt;&gt;"",ScheduledPayment,"")</f>
        <v>1304.1183412577773</v>
      </c>
      <c r="F11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1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12" s="15">
        <f ca="1">IF(PaymentSchedule[[#This Row],[PMT NO]]&lt;&gt;"",PaymentSchedule[[#This Row],[TOTAL PAYMENT]]-PaymentSchedule[[#This Row],[INTEREST]],"")</f>
        <v>466.91506027006301</v>
      </c>
      <c r="I112" s="15">
        <f ca="1">IF(PaymentSchedule[[#This Row],[PMT NO]]&lt;&gt;"",PaymentSchedule[[#This Row],[BEGINNING BALANCE]]*(InterestRate/PaymentsPerYear),"")</f>
        <v>837.20328098771427</v>
      </c>
      <c r="J11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211037.07171557352</v>
      </c>
      <c r="K112" s="15">
        <f ca="1">IF(PaymentSchedule[[#This Row],[PMT NO]]&lt;&gt;"",SUM(INDEX(PaymentSchedule[INTEREST],1,1):PaymentSchedule[[#This Row],[INTEREST]]),"")</f>
        <v>92753.024182609151</v>
      </c>
    </row>
    <row r="113" spans="2:11" x14ac:dyDescent="0.2">
      <c r="B113" s="11">
        <f ca="1">IF(LoanIsGood,IF(ROW()-ROW(PaymentSchedule[[#Headers],[PMT NO]])&gt;ScheduledNumberOfPayments,"",ROW()-ROW(PaymentSchedule[[#Headers],[PMT NO]])),"")</f>
        <v>102</v>
      </c>
      <c r="C113" s="13">
        <f ca="1">IF(PaymentSchedule[[#This Row],[PMT NO]]&lt;&gt;"",EOMONTH(LoanStartDate,ROW(PaymentSchedule[[#This Row],[PMT NO]])-ROW(PaymentSchedule[[#Headers],[PMT NO]])-2)+DAY(LoanStartDate),"")</f>
        <v>47025</v>
      </c>
      <c r="D113" s="15">
        <f ca="1">IF(PaymentSchedule[[#This Row],[PMT NO]]&lt;&gt;"",IF(ROW()-ROW(PaymentSchedule[[#Headers],[BEGINNING BALANCE]])=1,LoanAmount,INDEX(PaymentSchedule[ENDING BALANCE],ROW()-ROW(PaymentSchedule[[#Headers],[BEGINNING BALANCE]])-1)),"")</f>
        <v>211037.07171557352</v>
      </c>
      <c r="E113" s="15">
        <f ca="1">IF(PaymentSchedule[[#This Row],[PMT NO]]&lt;&gt;"",ScheduledPayment,"")</f>
        <v>1304.1183412577773</v>
      </c>
      <c r="F11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1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13" s="15">
        <f ca="1">IF(PaymentSchedule[[#This Row],[PMT NO]]&lt;&gt;"",PaymentSchedule[[#This Row],[TOTAL PAYMENT]]-PaymentSchedule[[#This Row],[INTEREST]],"")</f>
        <v>468.76326571696541</v>
      </c>
      <c r="I113" s="15">
        <f ca="1">IF(PaymentSchedule[[#This Row],[PMT NO]]&lt;&gt;"",PaymentSchedule[[#This Row],[BEGINNING BALANCE]]*(InterestRate/PaymentsPerYear),"")</f>
        <v>835.35507554081187</v>
      </c>
      <c r="J11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210568.30844985656</v>
      </c>
      <c r="K113" s="15">
        <f ca="1">IF(PaymentSchedule[[#This Row],[PMT NO]]&lt;&gt;"",SUM(INDEX(PaymentSchedule[INTEREST],1,1):PaymentSchedule[[#This Row],[INTEREST]]),"")</f>
        <v>93588.379258149958</v>
      </c>
    </row>
    <row r="114" spans="2:11" x14ac:dyDescent="0.2">
      <c r="B114" s="11">
        <f ca="1">IF(LoanIsGood,IF(ROW()-ROW(PaymentSchedule[[#Headers],[PMT NO]])&gt;ScheduledNumberOfPayments,"",ROW()-ROW(PaymentSchedule[[#Headers],[PMT NO]])),"")</f>
        <v>103</v>
      </c>
      <c r="C114" s="13">
        <f ca="1">IF(PaymentSchedule[[#This Row],[PMT NO]]&lt;&gt;"",EOMONTH(LoanStartDate,ROW(PaymentSchedule[[#This Row],[PMT NO]])-ROW(PaymentSchedule[[#Headers],[PMT NO]])-2)+DAY(LoanStartDate),"")</f>
        <v>47055</v>
      </c>
      <c r="D114" s="15">
        <f ca="1">IF(PaymentSchedule[[#This Row],[PMT NO]]&lt;&gt;"",IF(ROW()-ROW(PaymentSchedule[[#Headers],[BEGINNING BALANCE]])=1,LoanAmount,INDEX(PaymentSchedule[ENDING BALANCE],ROW()-ROW(PaymentSchedule[[#Headers],[BEGINNING BALANCE]])-1)),"")</f>
        <v>210568.30844985656</v>
      </c>
      <c r="E114" s="15">
        <f ca="1">IF(PaymentSchedule[[#This Row],[PMT NO]]&lt;&gt;"",ScheduledPayment,"")</f>
        <v>1304.1183412577773</v>
      </c>
      <c r="F11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1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14" s="15">
        <f ca="1">IF(PaymentSchedule[[#This Row],[PMT NO]]&lt;&gt;"",PaymentSchedule[[#This Row],[TOTAL PAYMENT]]-PaymentSchedule[[#This Row],[INTEREST]],"")</f>
        <v>470.61878697709494</v>
      </c>
      <c r="I114" s="15">
        <f ca="1">IF(PaymentSchedule[[#This Row],[PMT NO]]&lt;&gt;"",PaymentSchedule[[#This Row],[BEGINNING BALANCE]]*(InterestRate/PaymentsPerYear),"")</f>
        <v>833.49955428068233</v>
      </c>
      <c r="J11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210097.68966287945</v>
      </c>
      <c r="K114" s="15">
        <f ca="1">IF(PaymentSchedule[[#This Row],[PMT NO]]&lt;&gt;"",SUM(INDEX(PaymentSchedule[INTEREST],1,1):PaymentSchedule[[#This Row],[INTEREST]]),"")</f>
        <v>94421.878812430645</v>
      </c>
    </row>
    <row r="115" spans="2:11" x14ac:dyDescent="0.2">
      <c r="B115" s="11">
        <f ca="1">IF(LoanIsGood,IF(ROW()-ROW(PaymentSchedule[[#Headers],[PMT NO]])&gt;ScheduledNumberOfPayments,"",ROW()-ROW(PaymentSchedule[[#Headers],[PMT NO]])),"")</f>
        <v>104</v>
      </c>
      <c r="C115" s="13">
        <f ca="1">IF(PaymentSchedule[[#This Row],[PMT NO]]&lt;&gt;"",EOMONTH(LoanStartDate,ROW(PaymentSchedule[[#This Row],[PMT NO]])-ROW(PaymentSchedule[[#Headers],[PMT NO]])-2)+DAY(LoanStartDate),"")</f>
        <v>47086</v>
      </c>
      <c r="D115" s="15">
        <f ca="1">IF(PaymentSchedule[[#This Row],[PMT NO]]&lt;&gt;"",IF(ROW()-ROW(PaymentSchedule[[#Headers],[BEGINNING BALANCE]])=1,LoanAmount,INDEX(PaymentSchedule[ENDING BALANCE],ROW()-ROW(PaymentSchedule[[#Headers],[BEGINNING BALANCE]])-1)),"")</f>
        <v>210097.68966287945</v>
      </c>
      <c r="E115" s="15">
        <f ca="1">IF(PaymentSchedule[[#This Row],[PMT NO]]&lt;&gt;"",ScheduledPayment,"")</f>
        <v>1304.1183412577773</v>
      </c>
      <c r="F11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1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15" s="15">
        <f ca="1">IF(PaymentSchedule[[#This Row],[PMT NO]]&lt;&gt;"",PaymentSchedule[[#This Row],[TOTAL PAYMENT]]-PaymentSchedule[[#This Row],[INTEREST]],"")</f>
        <v>472.48165300887933</v>
      </c>
      <c r="I115" s="15">
        <f ca="1">IF(PaymentSchedule[[#This Row],[PMT NO]]&lt;&gt;"",PaymentSchedule[[#This Row],[BEGINNING BALANCE]]*(InterestRate/PaymentsPerYear),"")</f>
        <v>831.63668824889794</v>
      </c>
      <c r="J11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209625.20800987058</v>
      </c>
      <c r="K115" s="15">
        <f ca="1">IF(PaymentSchedule[[#This Row],[PMT NO]]&lt;&gt;"",SUM(INDEX(PaymentSchedule[INTEREST],1,1):PaymentSchedule[[#This Row],[INTEREST]]),"")</f>
        <v>95253.515500679539</v>
      </c>
    </row>
    <row r="116" spans="2:11" x14ac:dyDescent="0.2">
      <c r="B116" s="11">
        <f ca="1">IF(LoanIsGood,IF(ROW()-ROW(PaymentSchedule[[#Headers],[PMT NO]])&gt;ScheduledNumberOfPayments,"",ROW()-ROW(PaymentSchedule[[#Headers],[PMT NO]])),"")</f>
        <v>105</v>
      </c>
      <c r="C116" s="13">
        <f ca="1">IF(PaymentSchedule[[#This Row],[PMT NO]]&lt;&gt;"",EOMONTH(LoanStartDate,ROW(PaymentSchedule[[#This Row],[PMT NO]])-ROW(PaymentSchedule[[#Headers],[PMT NO]])-2)+DAY(LoanStartDate),"")</f>
        <v>47116</v>
      </c>
      <c r="D116" s="15">
        <f ca="1">IF(PaymentSchedule[[#This Row],[PMT NO]]&lt;&gt;"",IF(ROW()-ROW(PaymentSchedule[[#Headers],[BEGINNING BALANCE]])=1,LoanAmount,INDEX(PaymentSchedule[ENDING BALANCE],ROW()-ROW(PaymentSchedule[[#Headers],[BEGINNING BALANCE]])-1)),"")</f>
        <v>209625.20800987058</v>
      </c>
      <c r="E116" s="15">
        <f ca="1">IF(PaymentSchedule[[#This Row],[PMT NO]]&lt;&gt;"",ScheduledPayment,"")</f>
        <v>1304.1183412577773</v>
      </c>
      <c r="F11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1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16" s="15">
        <f ca="1">IF(PaymentSchedule[[#This Row],[PMT NO]]&lt;&gt;"",PaymentSchedule[[#This Row],[TOTAL PAYMENT]]-PaymentSchedule[[#This Row],[INTEREST]],"")</f>
        <v>474.35189288537288</v>
      </c>
      <c r="I116" s="15">
        <f ca="1">IF(PaymentSchedule[[#This Row],[PMT NO]]&lt;&gt;"",PaymentSchedule[[#This Row],[BEGINNING BALANCE]]*(InterestRate/PaymentsPerYear),"")</f>
        <v>829.7664483724044</v>
      </c>
      <c r="J11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209150.8561169852</v>
      </c>
      <c r="K116" s="15">
        <f ca="1">IF(PaymentSchedule[[#This Row],[PMT NO]]&lt;&gt;"",SUM(INDEX(PaymentSchedule[INTEREST],1,1):PaymentSchedule[[#This Row],[INTEREST]]),"")</f>
        <v>96083.281949051947</v>
      </c>
    </row>
    <row r="117" spans="2:11" x14ac:dyDescent="0.2">
      <c r="B117" s="11">
        <f ca="1">IF(LoanIsGood,IF(ROW()-ROW(PaymentSchedule[[#Headers],[PMT NO]])&gt;ScheduledNumberOfPayments,"",ROW()-ROW(PaymentSchedule[[#Headers],[PMT NO]])),"")</f>
        <v>106</v>
      </c>
      <c r="C117" s="13">
        <f ca="1">IF(PaymentSchedule[[#This Row],[PMT NO]]&lt;&gt;"",EOMONTH(LoanStartDate,ROW(PaymentSchedule[[#This Row],[PMT NO]])-ROW(PaymentSchedule[[#Headers],[PMT NO]])-2)+DAY(LoanStartDate),"")</f>
        <v>47147</v>
      </c>
      <c r="D117" s="15">
        <f ca="1">IF(PaymentSchedule[[#This Row],[PMT NO]]&lt;&gt;"",IF(ROW()-ROW(PaymentSchedule[[#Headers],[BEGINNING BALANCE]])=1,LoanAmount,INDEX(PaymentSchedule[ENDING BALANCE],ROW()-ROW(PaymentSchedule[[#Headers],[BEGINNING BALANCE]])-1)),"")</f>
        <v>209150.8561169852</v>
      </c>
      <c r="E117" s="15">
        <f ca="1">IF(PaymentSchedule[[#This Row],[PMT NO]]&lt;&gt;"",ScheduledPayment,"")</f>
        <v>1304.1183412577773</v>
      </c>
      <c r="F11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1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17" s="15">
        <f ca="1">IF(PaymentSchedule[[#This Row],[PMT NO]]&lt;&gt;"",PaymentSchedule[[#This Row],[TOTAL PAYMENT]]-PaymentSchedule[[#This Row],[INTEREST]],"")</f>
        <v>476.22953579471073</v>
      </c>
      <c r="I117" s="15">
        <f ca="1">IF(PaymentSchedule[[#This Row],[PMT NO]]&lt;&gt;"",PaymentSchedule[[#This Row],[BEGINNING BALANCE]]*(InterestRate/PaymentsPerYear),"")</f>
        <v>827.88880546306655</v>
      </c>
      <c r="J11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208674.6265811905</v>
      </c>
      <c r="K117" s="15">
        <f ca="1">IF(PaymentSchedule[[#This Row],[PMT NO]]&lt;&gt;"",SUM(INDEX(PaymentSchedule[INTEREST],1,1):PaymentSchedule[[#This Row],[INTEREST]]),"")</f>
        <v>96911.170754515013</v>
      </c>
    </row>
    <row r="118" spans="2:11" x14ac:dyDescent="0.2">
      <c r="B118" s="11">
        <f ca="1">IF(LoanIsGood,IF(ROW()-ROW(PaymentSchedule[[#Headers],[PMT NO]])&gt;ScheduledNumberOfPayments,"",ROW()-ROW(PaymentSchedule[[#Headers],[PMT NO]])),"")</f>
        <v>107</v>
      </c>
      <c r="C118" s="13">
        <f ca="1">IF(PaymentSchedule[[#This Row],[PMT NO]]&lt;&gt;"",EOMONTH(LoanStartDate,ROW(PaymentSchedule[[#This Row],[PMT NO]])-ROW(PaymentSchedule[[#Headers],[PMT NO]])-2)+DAY(LoanStartDate),"")</f>
        <v>47178</v>
      </c>
      <c r="D118" s="15">
        <f ca="1">IF(PaymentSchedule[[#This Row],[PMT NO]]&lt;&gt;"",IF(ROW()-ROW(PaymentSchedule[[#Headers],[BEGINNING BALANCE]])=1,LoanAmount,INDEX(PaymentSchedule[ENDING BALANCE],ROW()-ROW(PaymentSchedule[[#Headers],[BEGINNING BALANCE]])-1)),"")</f>
        <v>208674.6265811905</v>
      </c>
      <c r="E118" s="15">
        <f ca="1">IF(PaymentSchedule[[#This Row],[PMT NO]]&lt;&gt;"",ScheduledPayment,"")</f>
        <v>1304.1183412577773</v>
      </c>
      <c r="F11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1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18" s="15">
        <f ca="1">IF(PaymentSchedule[[#This Row],[PMT NO]]&lt;&gt;"",PaymentSchedule[[#This Row],[TOTAL PAYMENT]]-PaymentSchedule[[#This Row],[INTEREST]],"")</f>
        <v>478.1146110405648</v>
      </c>
      <c r="I118" s="15">
        <f ca="1">IF(PaymentSchedule[[#This Row],[PMT NO]]&lt;&gt;"",PaymentSchedule[[#This Row],[BEGINNING BALANCE]]*(InterestRate/PaymentsPerYear),"")</f>
        <v>826.00373021721248</v>
      </c>
      <c r="J11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208196.51197014994</v>
      </c>
      <c r="K118" s="15">
        <f ca="1">IF(PaymentSchedule[[#This Row],[PMT NO]]&lt;&gt;"",SUM(INDEX(PaymentSchedule[INTEREST],1,1):PaymentSchedule[[#This Row],[INTEREST]]),"")</f>
        <v>97737.174484732226</v>
      </c>
    </row>
    <row r="119" spans="2:11" x14ac:dyDescent="0.2">
      <c r="B119" s="11">
        <f ca="1">IF(LoanIsGood,IF(ROW()-ROW(PaymentSchedule[[#Headers],[PMT NO]])&gt;ScheduledNumberOfPayments,"",ROW()-ROW(PaymentSchedule[[#Headers],[PMT NO]])),"")</f>
        <v>108</v>
      </c>
      <c r="C119" s="13">
        <f ca="1">IF(PaymentSchedule[[#This Row],[PMT NO]]&lt;&gt;"",EOMONTH(LoanStartDate,ROW(PaymentSchedule[[#This Row],[PMT NO]])-ROW(PaymentSchedule[[#Headers],[PMT NO]])-2)+DAY(LoanStartDate),"")</f>
        <v>47206</v>
      </c>
      <c r="D119" s="15">
        <f ca="1">IF(PaymentSchedule[[#This Row],[PMT NO]]&lt;&gt;"",IF(ROW()-ROW(PaymentSchedule[[#Headers],[BEGINNING BALANCE]])=1,LoanAmount,INDEX(PaymentSchedule[ENDING BALANCE],ROW()-ROW(PaymentSchedule[[#Headers],[BEGINNING BALANCE]])-1)),"")</f>
        <v>208196.51197014994</v>
      </c>
      <c r="E119" s="15">
        <f ca="1">IF(PaymentSchedule[[#This Row],[PMT NO]]&lt;&gt;"",ScheduledPayment,"")</f>
        <v>1304.1183412577773</v>
      </c>
      <c r="F11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1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19" s="15">
        <f ca="1">IF(PaymentSchedule[[#This Row],[PMT NO]]&lt;&gt;"",PaymentSchedule[[#This Row],[TOTAL PAYMENT]]-PaymentSchedule[[#This Row],[INTEREST]],"")</f>
        <v>480.00714804260042</v>
      </c>
      <c r="I119" s="15">
        <f ca="1">IF(PaymentSchedule[[#This Row],[PMT NO]]&lt;&gt;"",PaymentSchedule[[#This Row],[BEGINNING BALANCE]]*(InterestRate/PaymentsPerYear),"")</f>
        <v>824.11119321517685</v>
      </c>
      <c r="J11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207716.50482210732</v>
      </c>
      <c r="K119" s="15">
        <f ca="1">IF(PaymentSchedule[[#This Row],[PMT NO]]&lt;&gt;"",SUM(INDEX(PaymentSchedule[INTEREST],1,1):PaymentSchedule[[#This Row],[INTEREST]]),"")</f>
        <v>98561.28567794741</v>
      </c>
    </row>
    <row r="120" spans="2:11" x14ac:dyDescent="0.2">
      <c r="B120" s="11">
        <f ca="1">IF(LoanIsGood,IF(ROW()-ROW(PaymentSchedule[[#Headers],[PMT NO]])&gt;ScheduledNumberOfPayments,"",ROW()-ROW(PaymentSchedule[[#Headers],[PMT NO]])),"")</f>
        <v>109</v>
      </c>
      <c r="C120" s="13">
        <f ca="1">IF(PaymentSchedule[[#This Row],[PMT NO]]&lt;&gt;"",EOMONTH(LoanStartDate,ROW(PaymentSchedule[[#This Row],[PMT NO]])-ROW(PaymentSchedule[[#Headers],[PMT NO]])-2)+DAY(LoanStartDate),"")</f>
        <v>47237</v>
      </c>
      <c r="D120" s="15">
        <f ca="1">IF(PaymentSchedule[[#This Row],[PMT NO]]&lt;&gt;"",IF(ROW()-ROW(PaymentSchedule[[#Headers],[BEGINNING BALANCE]])=1,LoanAmount,INDEX(PaymentSchedule[ENDING BALANCE],ROW()-ROW(PaymentSchedule[[#Headers],[BEGINNING BALANCE]])-1)),"")</f>
        <v>207716.50482210732</v>
      </c>
      <c r="E120" s="15">
        <f ca="1">IF(PaymentSchedule[[#This Row],[PMT NO]]&lt;&gt;"",ScheduledPayment,"")</f>
        <v>1304.1183412577773</v>
      </c>
      <c r="F12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2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20" s="15">
        <f ca="1">IF(PaymentSchedule[[#This Row],[PMT NO]]&lt;&gt;"",PaymentSchedule[[#This Row],[TOTAL PAYMENT]]-PaymentSchedule[[#This Row],[INTEREST]],"")</f>
        <v>481.90717633693566</v>
      </c>
      <c r="I120" s="15">
        <f ca="1">IF(PaymentSchedule[[#This Row],[PMT NO]]&lt;&gt;"",PaymentSchedule[[#This Row],[BEGINNING BALANCE]]*(InterestRate/PaymentsPerYear),"")</f>
        <v>822.21116492084161</v>
      </c>
      <c r="J12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207234.59764577038</v>
      </c>
      <c r="K120" s="15">
        <f ca="1">IF(PaymentSchedule[[#This Row],[PMT NO]]&lt;&gt;"",SUM(INDEX(PaymentSchedule[INTEREST],1,1):PaymentSchedule[[#This Row],[INTEREST]]),"")</f>
        <v>99383.496842868248</v>
      </c>
    </row>
    <row r="121" spans="2:11" x14ac:dyDescent="0.2">
      <c r="B121" s="11">
        <f ca="1">IF(LoanIsGood,IF(ROW()-ROW(PaymentSchedule[[#Headers],[PMT NO]])&gt;ScheduledNumberOfPayments,"",ROW()-ROW(PaymentSchedule[[#Headers],[PMT NO]])),"")</f>
        <v>110</v>
      </c>
      <c r="C121" s="13">
        <f ca="1">IF(PaymentSchedule[[#This Row],[PMT NO]]&lt;&gt;"",EOMONTH(LoanStartDate,ROW(PaymentSchedule[[#This Row],[PMT NO]])-ROW(PaymentSchedule[[#Headers],[PMT NO]])-2)+DAY(LoanStartDate),"")</f>
        <v>47267</v>
      </c>
      <c r="D121" s="15">
        <f ca="1">IF(PaymentSchedule[[#This Row],[PMT NO]]&lt;&gt;"",IF(ROW()-ROW(PaymentSchedule[[#Headers],[BEGINNING BALANCE]])=1,LoanAmount,INDEX(PaymentSchedule[ENDING BALANCE],ROW()-ROW(PaymentSchedule[[#Headers],[BEGINNING BALANCE]])-1)),"")</f>
        <v>207234.59764577038</v>
      </c>
      <c r="E121" s="15">
        <f ca="1">IF(PaymentSchedule[[#This Row],[PMT NO]]&lt;&gt;"",ScheduledPayment,"")</f>
        <v>1304.1183412577773</v>
      </c>
      <c r="F12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2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21" s="15">
        <f ca="1">IF(PaymentSchedule[[#This Row],[PMT NO]]&lt;&gt;"",PaymentSchedule[[#This Row],[TOTAL PAYMENT]]-PaymentSchedule[[#This Row],[INTEREST]],"")</f>
        <v>483.81472557660277</v>
      </c>
      <c r="I121" s="15">
        <f ca="1">IF(PaymentSchedule[[#This Row],[PMT NO]]&lt;&gt;"",PaymentSchedule[[#This Row],[BEGINNING BALANCE]]*(InterestRate/PaymentsPerYear),"")</f>
        <v>820.30361568117451</v>
      </c>
      <c r="J12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206750.78292019377</v>
      </c>
      <c r="K121" s="15">
        <f ca="1">IF(PaymentSchedule[[#This Row],[PMT NO]]&lt;&gt;"",SUM(INDEX(PaymentSchedule[INTEREST],1,1):PaymentSchedule[[#This Row],[INTEREST]]),"")</f>
        <v>100203.80045854942</v>
      </c>
    </row>
    <row r="122" spans="2:11" x14ac:dyDescent="0.2">
      <c r="B122" s="11">
        <f ca="1">IF(LoanIsGood,IF(ROW()-ROW(PaymentSchedule[[#Headers],[PMT NO]])&gt;ScheduledNumberOfPayments,"",ROW()-ROW(PaymentSchedule[[#Headers],[PMT NO]])),"")</f>
        <v>111</v>
      </c>
      <c r="C122" s="13">
        <f ca="1">IF(PaymentSchedule[[#This Row],[PMT NO]]&lt;&gt;"",EOMONTH(LoanStartDate,ROW(PaymentSchedule[[#This Row],[PMT NO]])-ROW(PaymentSchedule[[#Headers],[PMT NO]])-2)+DAY(LoanStartDate),"")</f>
        <v>47298</v>
      </c>
      <c r="D122" s="15">
        <f ca="1">IF(PaymentSchedule[[#This Row],[PMT NO]]&lt;&gt;"",IF(ROW()-ROW(PaymentSchedule[[#Headers],[BEGINNING BALANCE]])=1,LoanAmount,INDEX(PaymentSchedule[ENDING BALANCE],ROW()-ROW(PaymentSchedule[[#Headers],[BEGINNING BALANCE]])-1)),"")</f>
        <v>206750.78292019377</v>
      </c>
      <c r="E122" s="15">
        <f ca="1">IF(PaymentSchedule[[#This Row],[PMT NO]]&lt;&gt;"",ScheduledPayment,"")</f>
        <v>1304.1183412577773</v>
      </c>
      <c r="F12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2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22" s="15">
        <f ca="1">IF(PaymentSchedule[[#This Row],[PMT NO]]&lt;&gt;"",PaymentSchedule[[#This Row],[TOTAL PAYMENT]]-PaymentSchedule[[#This Row],[INTEREST]],"")</f>
        <v>485.72982553201018</v>
      </c>
      <c r="I122" s="15">
        <f ca="1">IF(PaymentSchedule[[#This Row],[PMT NO]]&lt;&gt;"",PaymentSchedule[[#This Row],[BEGINNING BALANCE]]*(InterestRate/PaymentsPerYear),"")</f>
        <v>818.38851572576709</v>
      </c>
      <c r="J12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206265.05309466177</v>
      </c>
      <c r="K122" s="15">
        <f ca="1">IF(PaymentSchedule[[#This Row],[PMT NO]]&lt;&gt;"",SUM(INDEX(PaymentSchedule[INTEREST],1,1):PaymentSchedule[[#This Row],[INTEREST]]),"")</f>
        <v>101022.18897427518</v>
      </c>
    </row>
    <row r="123" spans="2:11" x14ac:dyDescent="0.2">
      <c r="B123" s="11">
        <f ca="1">IF(LoanIsGood,IF(ROW()-ROW(PaymentSchedule[[#Headers],[PMT NO]])&gt;ScheduledNumberOfPayments,"",ROW()-ROW(PaymentSchedule[[#Headers],[PMT NO]])),"")</f>
        <v>112</v>
      </c>
      <c r="C123" s="13">
        <f ca="1">IF(PaymentSchedule[[#This Row],[PMT NO]]&lt;&gt;"",EOMONTH(LoanStartDate,ROW(PaymentSchedule[[#This Row],[PMT NO]])-ROW(PaymentSchedule[[#Headers],[PMT NO]])-2)+DAY(LoanStartDate),"")</f>
        <v>47328</v>
      </c>
      <c r="D123" s="15">
        <f ca="1">IF(PaymentSchedule[[#This Row],[PMT NO]]&lt;&gt;"",IF(ROW()-ROW(PaymentSchedule[[#Headers],[BEGINNING BALANCE]])=1,LoanAmount,INDEX(PaymentSchedule[ENDING BALANCE],ROW()-ROW(PaymentSchedule[[#Headers],[BEGINNING BALANCE]])-1)),"")</f>
        <v>206265.05309466177</v>
      </c>
      <c r="E123" s="15">
        <f ca="1">IF(PaymentSchedule[[#This Row],[PMT NO]]&lt;&gt;"",ScheduledPayment,"")</f>
        <v>1304.1183412577773</v>
      </c>
      <c r="F12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2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23" s="15">
        <f ca="1">IF(PaymentSchedule[[#This Row],[PMT NO]]&lt;&gt;"",PaymentSchedule[[#This Row],[TOTAL PAYMENT]]-PaymentSchedule[[#This Row],[INTEREST]],"")</f>
        <v>487.65250609140776</v>
      </c>
      <c r="I123" s="15">
        <f ca="1">IF(PaymentSchedule[[#This Row],[PMT NO]]&lt;&gt;"",PaymentSchedule[[#This Row],[BEGINNING BALANCE]]*(InterestRate/PaymentsPerYear),"")</f>
        <v>816.46583516636952</v>
      </c>
      <c r="J12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205777.40058857037</v>
      </c>
      <c r="K123" s="15">
        <f ca="1">IF(PaymentSchedule[[#This Row],[PMT NO]]&lt;&gt;"",SUM(INDEX(PaymentSchedule[INTEREST],1,1):PaymentSchedule[[#This Row],[INTEREST]]),"")</f>
        <v>101838.65480944155</v>
      </c>
    </row>
    <row r="124" spans="2:11" x14ac:dyDescent="0.2">
      <c r="B124" s="11">
        <f ca="1">IF(LoanIsGood,IF(ROW()-ROW(PaymentSchedule[[#Headers],[PMT NO]])&gt;ScheduledNumberOfPayments,"",ROW()-ROW(PaymentSchedule[[#Headers],[PMT NO]])),"")</f>
        <v>113</v>
      </c>
      <c r="C124" s="13">
        <f ca="1">IF(PaymentSchedule[[#This Row],[PMT NO]]&lt;&gt;"",EOMONTH(LoanStartDate,ROW(PaymentSchedule[[#This Row],[PMT NO]])-ROW(PaymentSchedule[[#Headers],[PMT NO]])-2)+DAY(LoanStartDate),"")</f>
        <v>47359</v>
      </c>
      <c r="D124" s="15">
        <f ca="1">IF(PaymentSchedule[[#This Row],[PMT NO]]&lt;&gt;"",IF(ROW()-ROW(PaymentSchedule[[#Headers],[BEGINNING BALANCE]])=1,LoanAmount,INDEX(PaymentSchedule[ENDING BALANCE],ROW()-ROW(PaymentSchedule[[#Headers],[BEGINNING BALANCE]])-1)),"")</f>
        <v>205777.40058857037</v>
      </c>
      <c r="E124" s="15">
        <f ca="1">IF(PaymentSchedule[[#This Row],[PMT NO]]&lt;&gt;"",ScheduledPayment,"")</f>
        <v>1304.1183412577773</v>
      </c>
      <c r="F12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2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24" s="15">
        <f ca="1">IF(PaymentSchedule[[#This Row],[PMT NO]]&lt;&gt;"",PaymentSchedule[[#This Row],[TOTAL PAYMENT]]-PaymentSchedule[[#This Row],[INTEREST]],"")</f>
        <v>489.58279726135288</v>
      </c>
      <c r="I124" s="15">
        <f ca="1">IF(PaymentSchedule[[#This Row],[PMT NO]]&lt;&gt;"",PaymentSchedule[[#This Row],[BEGINNING BALANCE]]*(InterestRate/PaymentsPerYear),"")</f>
        <v>814.53554399642439</v>
      </c>
      <c r="J12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205287.817791309</v>
      </c>
      <c r="K124" s="15">
        <f ca="1">IF(PaymentSchedule[[#This Row],[PMT NO]]&lt;&gt;"",SUM(INDEX(PaymentSchedule[INTEREST],1,1):PaymentSchedule[[#This Row],[INTEREST]]),"")</f>
        <v>102653.19035343797</v>
      </c>
    </row>
    <row r="125" spans="2:11" x14ac:dyDescent="0.2">
      <c r="B125" s="11">
        <f ca="1">IF(LoanIsGood,IF(ROW()-ROW(PaymentSchedule[[#Headers],[PMT NO]])&gt;ScheduledNumberOfPayments,"",ROW()-ROW(PaymentSchedule[[#Headers],[PMT NO]])),"")</f>
        <v>114</v>
      </c>
      <c r="C125" s="13">
        <f ca="1">IF(PaymentSchedule[[#This Row],[PMT NO]]&lt;&gt;"",EOMONTH(LoanStartDate,ROW(PaymentSchedule[[#This Row],[PMT NO]])-ROW(PaymentSchedule[[#Headers],[PMT NO]])-2)+DAY(LoanStartDate),"")</f>
        <v>47390</v>
      </c>
      <c r="D125" s="15">
        <f ca="1">IF(PaymentSchedule[[#This Row],[PMT NO]]&lt;&gt;"",IF(ROW()-ROW(PaymentSchedule[[#Headers],[BEGINNING BALANCE]])=1,LoanAmount,INDEX(PaymentSchedule[ENDING BALANCE],ROW()-ROW(PaymentSchedule[[#Headers],[BEGINNING BALANCE]])-1)),"")</f>
        <v>205287.817791309</v>
      </c>
      <c r="E125" s="15">
        <f ca="1">IF(PaymentSchedule[[#This Row],[PMT NO]]&lt;&gt;"",ScheduledPayment,"")</f>
        <v>1304.1183412577773</v>
      </c>
      <c r="F12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2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25" s="15">
        <f ca="1">IF(PaymentSchedule[[#This Row],[PMT NO]]&lt;&gt;"",PaymentSchedule[[#This Row],[TOTAL PAYMENT]]-PaymentSchedule[[#This Row],[INTEREST]],"")</f>
        <v>491.52072916717907</v>
      </c>
      <c r="I125" s="15">
        <f ca="1">IF(PaymentSchedule[[#This Row],[PMT NO]]&lt;&gt;"",PaymentSchedule[[#This Row],[BEGINNING BALANCE]]*(InterestRate/PaymentsPerYear),"")</f>
        <v>812.5976120905982</v>
      </c>
      <c r="J12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204796.29706214182</v>
      </c>
      <c r="K125" s="15">
        <f ca="1">IF(PaymentSchedule[[#This Row],[PMT NO]]&lt;&gt;"",SUM(INDEX(PaymentSchedule[INTEREST],1,1):PaymentSchedule[[#This Row],[INTEREST]]),"")</f>
        <v>103465.78796552857</v>
      </c>
    </row>
    <row r="126" spans="2:11" x14ac:dyDescent="0.2">
      <c r="B126" s="11">
        <f ca="1">IF(LoanIsGood,IF(ROW()-ROW(PaymentSchedule[[#Headers],[PMT NO]])&gt;ScheduledNumberOfPayments,"",ROW()-ROW(PaymentSchedule[[#Headers],[PMT NO]])),"")</f>
        <v>115</v>
      </c>
      <c r="C126" s="13">
        <f ca="1">IF(PaymentSchedule[[#This Row],[PMT NO]]&lt;&gt;"",EOMONTH(LoanStartDate,ROW(PaymentSchedule[[#This Row],[PMT NO]])-ROW(PaymentSchedule[[#Headers],[PMT NO]])-2)+DAY(LoanStartDate),"")</f>
        <v>47420</v>
      </c>
      <c r="D126" s="15">
        <f ca="1">IF(PaymentSchedule[[#This Row],[PMT NO]]&lt;&gt;"",IF(ROW()-ROW(PaymentSchedule[[#Headers],[BEGINNING BALANCE]])=1,LoanAmount,INDEX(PaymentSchedule[ENDING BALANCE],ROW()-ROW(PaymentSchedule[[#Headers],[BEGINNING BALANCE]])-1)),"")</f>
        <v>204796.29706214182</v>
      </c>
      <c r="E126" s="15">
        <f ca="1">IF(PaymentSchedule[[#This Row],[PMT NO]]&lt;&gt;"",ScheduledPayment,"")</f>
        <v>1304.1183412577773</v>
      </c>
      <c r="F12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2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26" s="15">
        <f ca="1">IF(PaymentSchedule[[#This Row],[PMT NO]]&lt;&gt;"",PaymentSchedule[[#This Row],[TOTAL PAYMENT]]-PaymentSchedule[[#This Row],[INTEREST]],"")</f>
        <v>493.46633205346586</v>
      </c>
      <c r="I126" s="15">
        <f ca="1">IF(PaymentSchedule[[#This Row],[PMT NO]]&lt;&gt;"",PaymentSchedule[[#This Row],[BEGINNING BALANCE]]*(InterestRate/PaymentsPerYear),"")</f>
        <v>810.65200920431141</v>
      </c>
      <c r="J12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204302.83073008835</v>
      </c>
      <c r="K126" s="15">
        <f ca="1">IF(PaymentSchedule[[#This Row],[PMT NO]]&lt;&gt;"",SUM(INDEX(PaymentSchedule[INTEREST],1,1):PaymentSchedule[[#This Row],[INTEREST]]),"")</f>
        <v>104276.43997473287</v>
      </c>
    </row>
    <row r="127" spans="2:11" x14ac:dyDescent="0.2">
      <c r="B127" s="11">
        <f ca="1">IF(LoanIsGood,IF(ROW()-ROW(PaymentSchedule[[#Headers],[PMT NO]])&gt;ScheduledNumberOfPayments,"",ROW()-ROW(PaymentSchedule[[#Headers],[PMT NO]])),"")</f>
        <v>116</v>
      </c>
      <c r="C127" s="13">
        <f ca="1">IF(PaymentSchedule[[#This Row],[PMT NO]]&lt;&gt;"",EOMONTH(LoanStartDate,ROW(PaymentSchedule[[#This Row],[PMT NO]])-ROW(PaymentSchedule[[#Headers],[PMT NO]])-2)+DAY(LoanStartDate),"")</f>
        <v>47451</v>
      </c>
      <c r="D127" s="15">
        <f ca="1">IF(PaymentSchedule[[#This Row],[PMT NO]]&lt;&gt;"",IF(ROW()-ROW(PaymentSchedule[[#Headers],[BEGINNING BALANCE]])=1,LoanAmount,INDEX(PaymentSchedule[ENDING BALANCE],ROW()-ROW(PaymentSchedule[[#Headers],[BEGINNING BALANCE]])-1)),"")</f>
        <v>204302.83073008835</v>
      </c>
      <c r="E127" s="15">
        <f ca="1">IF(PaymentSchedule[[#This Row],[PMT NO]]&lt;&gt;"",ScheduledPayment,"")</f>
        <v>1304.1183412577773</v>
      </c>
      <c r="F12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2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27" s="15">
        <f ca="1">IF(PaymentSchedule[[#This Row],[PMT NO]]&lt;&gt;"",PaymentSchedule[[#This Row],[TOTAL PAYMENT]]-PaymentSchedule[[#This Row],[INTEREST]],"")</f>
        <v>495.41963628451083</v>
      </c>
      <c r="I127" s="15">
        <f ca="1">IF(PaymentSchedule[[#This Row],[PMT NO]]&lt;&gt;"",PaymentSchedule[[#This Row],[BEGINNING BALANCE]]*(InterestRate/PaymentsPerYear),"")</f>
        <v>808.69870497326644</v>
      </c>
      <c r="J12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203807.41109380382</v>
      </c>
      <c r="K127" s="15">
        <f ca="1">IF(PaymentSchedule[[#This Row],[PMT NO]]&lt;&gt;"",SUM(INDEX(PaymentSchedule[INTEREST],1,1):PaymentSchedule[[#This Row],[INTEREST]]),"")</f>
        <v>105085.13867970614</v>
      </c>
    </row>
    <row r="128" spans="2:11" x14ac:dyDescent="0.2">
      <c r="B128" s="11">
        <f ca="1">IF(LoanIsGood,IF(ROW()-ROW(PaymentSchedule[[#Headers],[PMT NO]])&gt;ScheduledNumberOfPayments,"",ROW()-ROW(PaymentSchedule[[#Headers],[PMT NO]])),"")</f>
        <v>117</v>
      </c>
      <c r="C128" s="13">
        <f ca="1">IF(PaymentSchedule[[#This Row],[PMT NO]]&lt;&gt;"",EOMONTH(LoanStartDate,ROW(PaymentSchedule[[#This Row],[PMT NO]])-ROW(PaymentSchedule[[#Headers],[PMT NO]])-2)+DAY(LoanStartDate),"")</f>
        <v>47481</v>
      </c>
      <c r="D128" s="15">
        <f ca="1">IF(PaymentSchedule[[#This Row],[PMT NO]]&lt;&gt;"",IF(ROW()-ROW(PaymentSchedule[[#Headers],[BEGINNING BALANCE]])=1,LoanAmount,INDEX(PaymentSchedule[ENDING BALANCE],ROW()-ROW(PaymentSchedule[[#Headers],[BEGINNING BALANCE]])-1)),"")</f>
        <v>203807.41109380382</v>
      </c>
      <c r="E128" s="15">
        <f ca="1">IF(PaymentSchedule[[#This Row],[PMT NO]]&lt;&gt;"",ScheduledPayment,"")</f>
        <v>1304.1183412577773</v>
      </c>
      <c r="F12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2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28" s="15">
        <f ca="1">IF(PaymentSchedule[[#This Row],[PMT NO]]&lt;&gt;"",PaymentSchedule[[#This Row],[TOTAL PAYMENT]]-PaymentSchedule[[#This Row],[INTEREST]],"")</f>
        <v>497.38067234480377</v>
      </c>
      <c r="I128" s="15">
        <f ca="1">IF(PaymentSchedule[[#This Row],[PMT NO]]&lt;&gt;"",PaymentSchedule[[#This Row],[BEGINNING BALANCE]]*(InterestRate/PaymentsPerYear),"")</f>
        <v>806.7376689129735</v>
      </c>
      <c r="J12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203310.03042145903</v>
      </c>
      <c r="K128" s="15">
        <f ca="1">IF(PaymentSchedule[[#This Row],[PMT NO]]&lt;&gt;"",SUM(INDEX(PaymentSchedule[INTEREST],1,1):PaymentSchedule[[#This Row],[INTEREST]]),"")</f>
        <v>105891.87634861912</v>
      </c>
    </row>
    <row r="129" spans="2:11" x14ac:dyDescent="0.2">
      <c r="B129" s="11">
        <f ca="1">IF(LoanIsGood,IF(ROW()-ROW(PaymentSchedule[[#Headers],[PMT NO]])&gt;ScheduledNumberOfPayments,"",ROW()-ROW(PaymentSchedule[[#Headers],[PMT NO]])),"")</f>
        <v>118</v>
      </c>
      <c r="C129" s="13">
        <f ca="1">IF(PaymentSchedule[[#This Row],[PMT NO]]&lt;&gt;"",EOMONTH(LoanStartDate,ROW(PaymentSchedule[[#This Row],[PMT NO]])-ROW(PaymentSchedule[[#Headers],[PMT NO]])-2)+DAY(LoanStartDate),"")</f>
        <v>47512</v>
      </c>
      <c r="D129" s="15">
        <f ca="1">IF(PaymentSchedule[[#This Row],[PMT NO]]&lt;&gt;"",IF(ROW()-ROW(PaymentSchedule[[#Headers],[BEGINNING BALANCE]])=1,LoanAmount,INDEX(PaymentSchedule[ENDING BALANCE],ROW()-ROW(PaymentSchedule[[#Headers],[BEGINNING BALANCE]])-1)),"")</f>
        <v>203310.03042145903</v>
      </c>
      <c r="E129" s="15">
        <f ca="1">IF(PaymentSchedule[[#This Row],[PMT NO]]&lt;&gt;"",ScheduledPayment,"")</f>
        <v>1304.1183412577773</v>
      </c>
      <c r="F12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2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29" s="15">
        <f ca="1">IF(PaymentSchedule[[#This Row],[PMT NO]]&lt;&gt;"",PaymentSchedule[[#This Row],[TOTAL PAYMENT]]-PaymentSchedule[[#This Row],[INTEREST]],"")</f>
        <v>499.34947083950192</v>
      </c>
      <c r="I129" s="15">
        <f ca="1">IF(PaymentSchedule[[#This Row],[PMT NO]]&lt;&gt;"",PaymentSchedule[[#This Row],[BEGINNING BALANCE]]*(InterestRate/PaymentsPerYear),"")</f>
        <v>804.76887041827536</v>
      </c>
      <c r="J12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202810.68095061951</v>
      </c>
      <c r="K129" s="15">
        <f ca="1">IF(PaymentSchedule[[#This Row],[PMT NO]]&lt;&gt;"",SUM(INDEX(PaymentSchedule[INTEREST],1,1):PaymentSchedule[[#This Row],[INTEREST]]),"")</f>
        <v>106696.6452190374</v>
      </c>
    </row>
    <row r="130" spans="2:11" x14ac:dyDescent="0.2">
      <c r="B130" s="11">
        <f ca="1">IF(LoanIsGood,IF(ROW()-ROW(PaymentSchedule[[#Headers],[PMT NO]])&gt;ScheduledNumberOfPayments,"",ROW()-ROW(PaymentSchedule[[#Headers],[PMT NO]])),"")</f>
        <v>119</v>
      </c>
      <c r="C130" s="13">
        <f ca="1">IF(PaymentSchedule[[#This Row],[PMT NO]]&lt;&gt;"",EOMONTH(LoanStartDate,ROW(PaymentSchedule[[#This Row],[PMT NO]])-ROW(PaymentSchedule[[#Headers],[PMT NO]])-2)+DAY(LoanStartDate),"")</f>
        <v>47543</v>
      </c>
      <c r="D130" s="15">
        <f ca="1">IF(PaymentSchedule[[#This Row],[PMT NO]]&lt;&gt;"",IF(ROW()-ROW(PaymentSchedule[[#Headers],[BEGINNING BALANCE]])=1,LoanAmount,INDEX(PaymentSchedule[ENDING BALANCE],ROW()-ROW(PaymentSchedule[[#Headers],[BEGINNING BALANCE]])-1)),"")</f>
        <v>202810.68095061951</v>
      </c>
      <c r="E130" s="15">
        <f ca="1">IF(PaymentSchedule[[#This Row],[PMT NO]]&lt;&gt;"",ScheduledPayment,"")</f>
        <v>1304.1183412577773</v>
      </c>
      <c r="F13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3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30" s="15">
        <f ca="1">IF(PaymentSchedule[[#This Row],[PMT NO]]&lt;&gt;"",PaymentSchedule[[#This Row],[TOTAL PAYMENT]]-PaymentSchedule[[#This Row],[INTEREST]],"")</f>
        <v>501.32606249490834</v>
      </c>
      <c r="I130" s="15">
        <f ca="1">IF(PaymentSchedule[[#This Row],[PMT NO]]&lt;&gt;"",PaymentSchedule[[#This Row],[BEGINNING BALANCE]]*(InterestRate/PaymentsPerYear),"")</f>
        <v>802.79227876286893</v>
      </c>
      <c r="J13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202309.3548881246</v>
      </c>
      <c r="K130" s="15">
        <f ca="1">IF(PaymentSchedule[[#This Row],[PMT NO]]&lt;&gt;"",SUM(INDEX(PaymentSchedule[INTEREST],1,1):PaymentSchedule[[#This Row],[INTEREST]]),"")</f>
        <v>107499.43749780026</v>
      </c>
    </row>
    <row r="131" spans="2:11" x14ac:dyDescent="0.2">
      <c r="B131" s="11">
        <f ca="1">IF(LoanIsGood,IF(ROW()-ROW(PaymentSchedule[[#Headers],[PMT NO]])&gt;ScheduledNumberOfPayments,"",ROW()-ROW(PaymentSchedule[[#Headers],[PMT NO]])),"")</f>
        <v>120</v>
      </c>
      <c r="C131" s="13">
        <f ca="1">IF(PaymentSchedule[[#This Row],[PMT NO]]&lt;&gt;"",EOMONTH(LoanStartDate,ROW(PaymentSchedule[[#This Row],[PMT NO]])-ROW(PaymentSchedule[[#Headers],[PMT NO]])-2)+DAY(LoanStartDate),"")</f>
        <v>47571</v>
      </c>
      <c r="D131" s="15">
        <f ca="1">IF(PaymentSchedule[[#This Row],[PMT NO]]&lt;&gt;"",IF(ROW()-ROW(PaymentSchedule[[#Headers],[BEGINNING BALANCE]])=1,LoanAmount,INDEX(PaymentSchedule[ENDING BALANCE],ROW()-ROW(PaymentSchedule[[#Headers],[BEGINNING BALANCE]])-1)),"")</f>
        <v>202309.3548881246</v>
      </c>
      <c r="E131" s="15">
        <f ca="1">IF(PaymentSchedule[[#This Row],[PMT NO]]&lt;&gt;"",ScheduledPayment,"")</f>
        <v>1304.1183412577773</v>
      </c>
      <c r="F13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3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31" s="15">
        <f ca="1">IF(PaymentSchedule[[#This Row],[PMT NO]]&lt;&gt;"",PaymentSchedule[[#This Row],[TOTAL PAYMENT]]-PaymentSchedule[[#This Row],[INTEREST]],"")</f>
        <v>503.31047815895067</v>
      </c>
      <c r="I131" s="15">
        <f ca="1">IF(PaymentSchedule[[#This Row],[PMT NO]]&lt;&gt;"",PaymentSchedule[[#This Row],[BEGINNING BALANCE]]*(InterestRate/PaymentsPerYear),"")</f>
        <v>800.8078630988266</v>
      </c>
      <c r="J13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201806.04440996563</v>
      </c>
      <c r="K131" s="15">
        <f ca="1">IF(PaymentSchedule[[#This Row],[PMT NO]]&lt;&gt;"",SUM(INDEX(PaymentSchedule[INTEREST],1,1):PaymentSchedule[[#This Row],[INTEREST]]),"")</f>
        <v>108300.24536089909</v>
      </c>
    </row>
    <row r="132" spans="2:11" x14ac:dyDescent="0.2">
      <c r="B132" s="11">
        <f ca="1">IF(LoanIsGood,IF(ROW()-ROW(PaymentSchedule[[#Headers],[PMT NO]])&gt;ScheduledNumberOfPayments,"",ROW()-ROW(PaymentSchedule[[#Headers],[PMT NO]])),"")</f>
        <v>121</v>
      </c>
      <c r="C132" s="13">
        <f ca="1">IF(PaymentSchedule[[#This Row],[PMT NO]]&lt;&gt;"",EOMONTH(LoanStartDate,ROW(PaymentSchedule[[#This Row],[PMT NO]])-ROW(PaymentSchedule[[#Headers],[PMT NO]])-2)+DAY(LoanStartDate),"")</f>
        <v>47602</v>
      </c>
      <c r="D132" s="15">
        <f ca="1">IF(PaymentSchedule[[#This Row],[PMT NO]]&lt;&gt;"",IF(ROW()-ROW(PaymentSchedule[[#Headers],[BEGINNING BALANCE]])=1,LoanAmount,INDEX(PaymentSchedule[ENDING BALANCE],ROW()-ROW(PaymentSchedule[[#Headers],[BEGINNING BALANCE]])-1)),"")</f>
        <v>201806.04440996563</v>
      </c>
      <c r="E132" s="15">
        <f ca="1">IF(PaymentSchedule[[#This Row],[PMT NO]]&lt;&gt;"",ScheduledPayment,"")</f>
        <v>1304.1183412577773</v>
      </c>
      <c r="F13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3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32" s="15">
        <f ca="1">IF(PaymentSchedule[[#This Row],[PMT NO]]&lt;&gt;"",PaymentSchedule[[#This Row],[TOTAL PAYMENT]]-PaymentSchedule[[#This Row],[INTEREST]],"")</f>
        <v>505.30274880166326</v>
      </c>
      <c r="I132" s="15">
        <f ca="1">IF(PaymentSchedule[[#This Row],[PMT NO]]&lt;&gt;"",PaymentSchedule[[#This Row],[BEGINNING BALANCE]]*(InterestRate/PaymentsPerYear),"")</f>
        <v>798.81559245611402</v>
      </c>
      <c r="J13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201300.74166116398</v>
      </c>
      <c r="K132" s="15">
        <f ca="1">IF(PaymentSchedule[[#This Row],[PMT NO]]&lt;&gt;"",SUM(INDEX(PaymentSchedule[INTEREST],1,1):PaymentSchedule[[#This Row],[INTEREST]]),"")</f>
        <v>109099.06095335521</v>
      </c>
    </row>
    <row r="133" spans="2:11" x14ac:dyDescent="0.2">
      <c r="B133" s="11">
        <f ca="1">IF(LoanIsGood,IF(ROW()-ROW(PaymentSchedule[[#Headers],[PMT NO]])&gt;ScheduledNumberOfPayments,"",ROW()-ROW(PaymentSchedule[[#Headers],[PMT NO]])),"")</f>
        <v>122</v>
      </c>
      <c r="C133" s="13">
        <f ca="1">IF(PaymentSchedule[[#This Row],[PMT NO]]&lt;&gt;"",EOMONTH(LoanStartDate,ROW(PaymentSchedule[[#This Row],[PMT NO]])-ROW(PaymentSchedule[[#Headers],[PMT NO]])-2)+DAY(LoanStartDate),"")</f>
        <v>47632</v>
      </c>
      <c r="D133" s="15">
        <f ca="1">IF(PaymentSchedule[[#This Row],[PMT NO]]&lt;&gt;"",IF(ROW()-ROW(PaymentSchedule[[#Headers],[BEGINNING BALANCE]])=1,LoanAmount,INDEX(PaymentSchedule[ENDING BALANCE],ROW()-ROW(PaymentSchedule[[#Headers],[BEGINNING BALANCE]])-1)),"")</f>
        <v>201300.74166116398</v>
      </c>
      <c r="E133" s="15">
        <f ca="1">IF(PaymentSchedule[[#This Row],[PMT NO]]&lt;&gt;"",ScheduledPayment,"")</f>
        <v>1304.1183412577773</v>
      </c>
      <c r="F13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3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33" s="15">
        <f ca="1">IF(PaymentSchedule[[#This Row],[PMT NO]]&lt;&gt;"",PaymentSchedule[[#This Row],[TOTAL PAYMENT]]-PaymentSchedule[[#This Row],[INTEREST]],"")</f>
        <v>507.30290551566975</v>
      </c>
      <c r="I133" s="15">
        <f ca="1">IF(PaymentSchedule[[#This Row],[PMT NO]]&lt;&gt;"",PaymentSchedule[[#This Row],[BEGINNING BALANCE]]*(InterestRate/PaymentsPerYear),"")</f>
        <v>796.81543574210752</v>
      </c>
      <c r="J13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200793.4387556483</v>
      </c>
      <c r="K133" s="15">
        <f ca="1">IF(PaymentSchedule[[#This Row],[PMT NO]]&lt;&gt;"",SUM(INDEX(PaymentSchedule[INTEREST],1,1):PaymentSchedule[[#This Row],[INTEREST]]),"")</f>
        <v>109895.87638909731</v>
      </c>
    </row>
    <row r="134" spans="2:11" x14ac:dyDescent="0.2">
      <c r="B134" s="11">
        <f ca="1">IF(LoanIsGood,IF(ROW()-ROW(PaymentSchedule[[#Headers],[PMT NO]])&gt;ScheduledNumberOfPayments,"",ROW()-ROW(PaymentSchedule[[#Headers],[PMT NO]])),"")</f>
        <v>123</v>
      </c>
      <c r="C134" s="13">
        <f ca="1">IF(PaymentSchedule[[#This Row],[PMT NO]]&lt;&gt;"",EOMONTH(LoanStartDate,ROW(PaymentSchedule[[#This Row],[PMT NO]])-ROW(PaymentSchedule[[#Headers],[PMT NO]])-2)+DAY(LoanStartDate),"")</f>
        <v>47663</v>
      </c>
      <c r="D134" s="15">
        <f ca="1">IF(PaymentSchedule[[#This Row],[PMT NO]]&lt;&gt;"",IF(ROW()-ROW(PaymentSchedule[[#Headers],[BEGINNING BALANCE]])=1,LoanAmount,INDEX(PaymentSchedule[ENDING BALANCE],ROW()-ROW(PaymentSchedule[[#Headers],[BEGINNING BALANCE]])-1)),"")</f>
        <v>200793.4387556483</v>
      </c>
      <c r="E134" s="15">
        <f ca="1">IF(PaymentSchedule[[#This Row],[PMT NO]]&lt;&gt;"",ScheduledPayment,"")</f>
        <v>1304.1183412577773</v>
      </c>
      <c r="F13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3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34" s="15">
        <f ca="1">IF(PaymentSchedule[[#This Row],[PMT NO]]&lt;&gt;"",PaymentSchedule[[#This Row],[TOTAL PAYMENT]]-PaymentSchedule[[#This Row],[INTEREST]],"")</f>
        <v>509.31097951666936</v>
      </c>
      <c r="I134" s="15">
        <f ca="1">IF(PaymentSchedule[[#This Row],[PMT NO]]&lt;&gt;"",PaymentSchedule[[#This Row],[BEGINNING BALANCE]]*(InterestRate/PaymentsPerYear),"")</f>
        <v>794.80736174110791</v>
      </c>
      <c r="J13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200284.12777613162</v>
      </c>
      <c r="K134" s="15">
        <f ca="1">IF(PaymentSchedule[[#This Row],[PMT NO]]&lt;&gt;"",SUM(INDEX(PaymentSchedule[INTEREST],1,1):PaymentSchedule[[#This Row],[INTEREST]]),"")</f>
        <v>110690.68375083842</v>
      </c>
    </row>
    <row r="135" spans="2:11" x14ac:dyDescent="0.2">
      <c r="B135" s="11">
        <f ca="1">IF(LoanIsGood,IF(ROW()-ROW(PaymentSchedule[[#Headers],[PMT NO]])&gt;ScheduledNumberOfPayments,"",ROW()-ROW(PaymentSchedule[[#Headers],[PMT NO]])),"")</f>
        <v>124</v>
      </c>
      <c r="C135" s="13">
        <f ca="1">IF(PaymentSchedule[[#This Row],[PMT NO]]&lt;&gt;"",EOMONTH(LoanStartDate,ROW(PaymentSchedule[[#This Row],[PMT NO]])-ROW(PaymentSchedule[[#Headers],[PMT NO]])-2)+DAY(LoanStartDate),"")</f>
        <v>47693</v>
      </c>
      <c r="D135" s="15">
        <f ca="1">IF(PaymentSchedule[[#This Row],[PMT NO]]&lt;&gt;"",IF(ROW()-ROW(PaymentSchedule[[#Headers],[BEGINNING BALANCE]])=1,LoanAmount,INDEX(PaymentSchedule[ENDING BALANCE],ROW()-ROW(PaymentSchedule[[#Headers],[BEGINNING BALANCE]])-1)),"")</f>
        <v>200284.12777613162</v>
      </c>
      <c r="E135" s="15">
        <f ca="1">IF(PaymentSchedule[[#This Row],[PMT NO]]&lt;&gt;"",ScheduledPayment,"")</f>
        <v>1304.1183412577773</v>
      </c>
      <c r="F13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3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35" s="15">
        <f ca="1">IF(PaymentSchedule[[#This Row],[PMT NO]]&lt;&gt;"",PaymentSchedule[[#This Row],[TOTAL PAYMENT]]-PaymentSchedule[[#This Row],[INTEREST]],"")</f>
        <v>511.32700214392287</v>
      </c>
      <c r="I135" s="15">
        <f ca="1">IF(PaymentSchedule[[#This Row],[PMT NO]]&lt;&gt;"",PaymentSchedule[[#This Row],[BEGINNING BALANCE]]*(InterestRate/PaymentsPerYear),"")</f>
        <v>792.79133911385441</v>
      </c>
      <c r="J13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199772.80077398769</v>
      </c>
      <c r="K135" s="15">
        <f ca="1">IF(PaymentSchedule[[#This Row],[PMT NO]]&lt;&gt;"",SUM(INDEX(PaymentSchedule[INTEREST],1,1):PaymentSchedule[[#This Row],[INTEREST]]),"")</f>
        <v>111483.47508995228</v>
      </c>
    </row>
    <row r="136" spans="2:11" x14ac:dyDescent="0.2">
      <c r="B136" s="11">
        <f ca="1">IF(LoanIsGood,IF(ROW()-ROW(PaymentSchedule[[#Headers],[PMT NO]])&gt;ScheduledNumberOfPayments,"",ROW()-ROW(PaymentSchedule[[#Headers],[PMT NO]])),"")</f>
        <v>125</v>
      </c>
      <c r="C136" s="13">
        <f ca="1">IF(PaymentSchedule[[#This Row],[PMT NO]]&lt;&gt;"",EOMONTH(LoanStartDate,ROW(PaymentSchedule[[#This Row],[PMT NO]])-ROW(PaymentSchedule[[#Headers],[PMT NO]])-2)+DAY(LoanStartDate),"")</f>
        <v>47724</v>
      </c>
      <c r="D136" s="15">
        <f ca="1">IF(PaymentSchedule[[#This Row],[PMT NO]]&lt;&gt;"",IF(ROW()-ROW(PaymentSchedule[[#Headers],[BEGINNING BALANCE]])=1,LoanAmount,INDEX(PaymentSchedule[ENDING BALANCE],ROW()-ROW(PaymentSchedule[[#Headers],[BEGINNING BALANCE]])-1)),"")</f>
        <v>199772.80077398769</v>
      </c>
      <c r="E136" s="15">
        <f ca="1">IF(PaymentSchedule[[#This Row],[PMT NO]]&lt;&gt;"",ScheduledPayment,"")</f>
        <v>1304.1183412577773</v>
      </c>
      <c r="F13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3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36" s="15">
        <f ca="1">IF(PaymentSchedule[[#This Row],[PMT NO]]&lt;&gt;"",PaymentSchedule[[#This Row],[TOTAL PAYMENT]]-PaymentSchedule[[#This Row],[INTEREST]],"")</f>
        <v>513.35100486074259</v>
      </c>
      <c r="I136" s="15">
        <f ca="1">IF(PaymentSchedule[[#This Row],[PMT NO]]&lt;&gt;"",PaymentSchedule[[#This Row],[BEGINNING BALANCE]]*(InterestRate/PaymentsPerYear),"")</f>
        <v>790.76733639703468</v>
      </c>
      <c r="J13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199259.44976912695</v>
      </c>
      <c r="K136" s="15">
        <f ca="1">IF(PaymentSchedule[[#This Row],[PMT NO]]&lt;&gt;"",SUM(INDEX(PaymentSchedule[INTEREST],1,1):PaymentSchedule[[#This Row],[INTEREST]]),"")</f>
        <v>112274.24242634932</v>
      </c>
    </row>
    <row r="137" spans="2:11" x14ac:dyDescent="0.2">
      <c r="B137" s="11">
        <f ca="1">IF(LoanIsGood,IF(ROW()-ROW(PaymentSchedule[[#Headers],[PMT NO]])&gt;ScheduledNumberOfPayments,"",ROW()-ROW(PaymentSchedule[[#Headers],[PMT NO]])),"")</f>
        <v>126</v>
      </c>
      <c r="C137" s="13">
        <f ca="1">IF(PaymentSchedule[[#This Row],[PMT NO]]&lt;&gt;"",EOMONTH(LoanStartDate,ROW(PaymentSchedule[[#This Row],[PMT NO]])-ROW(PaymentSchedule[[#Headers],[PMT NO]])-2)+DAY(LoanStartDate),"")</f>
        <v>47755</v>
      </c>
      <c r="D137" s="15">
        <f ca="1">IF(PaymentSchedule[[#This Row],[PMT NO]]&lt;&gt;"",IF(ROW()-ROW(PaymentSchedule[[#Headers],[BEGINNING BALANCE]])=1,LoanAmount,INDEX(PaymentSchedule[ENDING BALANCE],ROW()-ROW(PaymentSchedule[[#Headers],[BEGINNING BALANCE]])-1)),"")</f>
        <v>199259.44976912695</v>
      </c>
      <c r="E137" s="15">
        <f ca="1">IF(PaymentSchedule[[#This Row],[PMT NO]]&lt;&gt;"",ScheduledPayment,"")</f>
        <v>1304.1183412577773</v>
      </c>
      <c r="F13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3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37" s="15">
        <f ca="1">IF(PaymentSchedule[[#This Row],[PMT NO]]&lt;&gt;"",PaymentSchedule[[#This Row],[TOTAL PAYMENT]]-PaymentSchedule[[#This Row],[INTEREST]],"")</f>
        <v>515.38301925498308</v>
      </c>
      <c r="I137" s="15">
        <f ca="1">IF(PaymentSchedule[[#This Row],[PMT NO]]&lt;&gt;"",PaymentSchedule[[#This Row],[BEGINNING BALANCE]]*(InterestRate/PaymentsPerYear),"")</f>
        <v>788.73532200279419</v>
      </c>
      <c r="J13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198744.06674987197</v>
      </c>
      <c r="K137" s="15">
        <f ca="1">IF(PaymentSchedule[[#This Row],[PMT NO]]&lt;&gt;"",SUM(INDEX(PaymentSchedule[INTEREST],1,1):PaymentSchedule[[#This Row],[INTEREST]]),"")</f>
        <v>113062.9777483521</v>
      </c>
    </row>
    <row r="138" spans="2:11" x14ac:dyDescent="0.2">
      <c r="B138" s="11">
        <f ca="1">IF(LoanIsGood,IF(ROW()-ROW(PaymentSchedule[[#Headers],[PMT NO]])&gt;ScheduledNumberOfPayments,"",ROW()-ROW(PaymentSchedule[[#Headers],[PMT NO]])),"")</f>
        <v>127</v>
      </c>
      <c r="C138" s="13">
        <f ca="1">IF(PaymentSchedule[[#This Row],[PMT NO]]&lt;&gt;"",EOMONTH(LoanStartDate,ROW(PaymentSchedule[[#This Row],[PMT NO]])-ROW(PaymentSchedule[[#Headers],[PMT NO]])-2)+DAY(LoanStartDate),"")</f>
        <v>47785</v>
      </c>
      <c r="D138" s="15">
        <f ca="1">IF(PaymentSchedule[[#This Row],[PMT NO]]&lt;&gt;"",IF(ROW()-ROW(PaymentSchedule[[#Headers],[BEGINNING BALANCE]])=1,LoanAmount,INDEX(PaymentSchedule[ENDING BALANCE],ROW()-ROW(PaymentSchedule[[#Headers],[BEGINNING BALANCE]])-1)),"")</f>
        <v>198744.06674987197</v>
      </c>
      <c r="E138" s="15">
        <f ca="1">IF(PaymentSchedule[[#This Row],[PMT NO]]&lt;&gt;"",ScheduledPayment,"")</f>
        <v>1304.1183412577773</v>
      </c>
      <c r="F13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3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38" s="15">
        <f ca="1">IF(PaymentSchedule[[#This Row],[PMT NO]]&lt;&gt;"",PaymentSchedule[[#This Row],[TOTAL PAYMENT]]-PaymentSchedule[[#This Row],[INTEREST]],"")</f>
        <v>517.42307703953395</v>
      </c>
      <c r="I138" s="15">
        <f ca="1">IF(PaymentSchedule[[#This Row],[PMT NO]]&lt;&gt;"",PaymentSchedule[[#This Row],[BEGINNING BALANCE]]*(InterestRate/PaymentsPerYear),"")</f>
        <v>786.69526421824332</v>
      </c>
      <c r="J13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198226.64367283243</v>
      </c>
      <c r="K138" s="15">
        <f ca="1">IF(PaymentSchedule[[#This Row],[PMT NO]]&lt;&gt;"",SUM(INDEX(PaymentSchedule[INTEREST],1,1):PaymentSchedule[[#This Row],[INTEREST]]),"")</f>
        <v>113849.67301257035</v>
      </c>
    </row>
    <row r="139" spans="2:11" x14ac:dyDescent="0.2">
      <c r="B139" s="11">
        <f ca="1">IF(LoanIsGood,IF(ROW()-ROW(PaymentSchedule[[#Headers],[PMT NO]])&gt;ScheduledNumberOfPayments,"",ROW()-ROW(PaymentSchedule[[#Headers],[PMT NO]])),"")</f>
        <v>128</v>
      </c>
      <c r="C139" s="13">
        <f ca="1">IF(PaymentSchedule[[#This Row],[PMT NO]]&lt;&gt;"",EOMONTH(LoanStartDate,ROW(PaymentSchedule[[#This Row],[PMT NO]])-ROW(PaymentSchedule[[#Headers],[PMT NO]])-2)+DAY(LoanStartDate),"")</f>
        <v>47816</v>
      </c>
      <c r="D139" s="15">
        <f ca="1">IF(PaymentSchedule[[#This Row],[PMT NO]]&lt;&gt;"",IF(ROW()-ROW(PaymentSchedule[[#Headers],[BEGINNING BALANCE]])=1,LoanAmount,INDEX(PaymentSchedule[ENDING BALANCE],ROW()-ROW(PaymentSchedule[[#Headers],[BEGINNING BALANCE]])-1)),"")</f>
        <v>198226.64367283243</v>
      </c>
      <c r="E139" s="15">
        <f ca="1">IF(PaymentSchedule[[#This Row],[PMT NO]]&lt;&gt;"",ScheduledPayment,"")</f>
        <v>1304.1183412577773</v>
      </c>
      <c r="F13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3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39" s="15">
        <f ca="1">IF(PaymentSchedule[[#This Row],[PMT NO]]&lt;&gt;"",PaymentSchedule[[#This Row],[TOTAL PAYMENT]]-PaymentSchedule[[#This Row],[INTEREST]],"")</f>
        <v>519.47121005281554</v>
      </c>
      <c r="I139" s="15">
        <f ca="1">IF(PaymentSchedule[[#This Row],[PMT NO]]&lt;&gt;"",PaymentSchedule[[#This Row],[BEGINNING BALANCE]]*(InterestRate/PaymentsPerYear),"")</f>
        <v>784.64713120496174</v>
      </c>
      <c r="J13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197707.17246277962</v>
      </c>
      <c r="K139" s="15">
        <f ca="1">IF(PaymentSchedule[[#This Row],[PMT NO]]&lt;&gt;"",SUM(INDEX(PaymentSchedule[INTEREST],1,1):PaymentSchedule[[#This Row],[INTEREST]]),"")</f>
        <v>114634.32014377532</v>
      </c>
    </row>
    <row r="140" spans="2:11" x14ac:dyDescent="0.2">
      <c r="B140" s="11">
        <f ca="1">IF(LoanIsGood,IF(ROW()-ROW(PaymentSchedule[[#Headers],[PMT NO]])&gt;ScheduledNumberOfPayments,"",ROW()-ROW(PaymentSchedule[[#Headers],[PMT NO]])),"")</f>
        <v>129</v>
      </c>
      <c r="C140" s="13">
        <f ca="1">IF(PaymentSchedule[[#This Row],[PMT NO]]&lt;&gt;"",EOMONTH(LoanStartDate,ROW(PaymentSchedule[[#This Row],[PMT NO]])-ROW(PaymentSchedule[[#Headers],[PMT NO]])-2)+DAY(LoanStartDate),"")</f>
        <v>47846</v>
      </c>
      <c r="D140" s="15">
        <f ca="1">IF(PaymentSchedule[[#This Row],[PMT NO]]&lt;&gt;"",IF(ROW()-ROW(PaymentSchedule[[#Headers],[BEGINNING BALANCE]])=1,LoanAmount,INDEX(PaymentSchedule[ENDING BALANCE],ROW()-ROW(PaymentSchedule[[#Headers],[BEGINNING BALANCE]])-1)),"")</f>
        <v>197707.17246277962</v>
      </c>
      <c r="E140" s="15">
        <f ca="1">IF(PaymentSchedule[[#This Row],[PMT NO]]&lt;&gt;"",ScheduledPayment,"")</f>
        <v>1304.1183412577773</v>
      </c>
      <c r="F14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4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40" s="15">
        <f ca="1">IF(PaymentSchedule[[#This Row],[PMT NO]]&lt;&gt;"",PaymentSchedule[[#This Row],[TOTAL PAYMENT]]-PaymentSchedule[[#This Row],[INTEREST]],"")</f>
        <v>521.52745025927459</v>
      </c>
      <c r="I140" s="15">
        <f ca="1">IF(PaymentSchedule[[#This Row],[PMT NO]]&lt;&gt;"",PaymentSchedule[[#This Row],[BEGINNING BALANCE]]*(InterestRate/PaymentsPerYear),"")</f>
        <v>782.59089099850269</v>
      </c>
      <c r="J14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197185.64501252034</v>
      </c>
      <c r="K140" s="15">
        <f ca="1">IF(PaymentSchedule[[#This Row],[PMT NO]]&lt;&gt;"",SUM(INDEX(PaymentSchedule[INTEREST],1,1):PaymentSchedule[[#This Row],[INTEREST]]),"")</f>
        <v>115416.91103477382</v>
      </c>
    </row>
    <row r="141" spans="2:11" x14ac:dyDescent="0.2">
      <c r="B141" s="11">
        <f ca="1">IF(LoanIsGood,IF(ROW()-ROW(PaymentSchedule[[#Headers],[PMT NO]])&gt;ScheduledNumberOfPayments,"",ROW()-ROW(PaymentSchedule[[#Headers],[PMT NO]])),"")</f>
        <v>130</v>
      </c>
      <c r="C141" s="13">
        <f ca="1">IF(PaymentSchedule[[#This Row],[PMT NO]]&lt;&gt;"",EOMONTH(LoanStartDate,ROW(PaymentSchedule[[#This Row],[PMT NO]])-ROW(PaymentSchedule[[#Headers],[PMT NO]])-2)+DAY(LoanStartDate),"")</f>
        <v>47877</v>
      </c>
      <c r="D141" s="15">
        <f ca="1">IF(PaymentSchedule[[#This Row],[PMT NO]]&lt;&gt;"",IF(ROW()-ROW(PaymentSchedule[[#Headers],[BEGINNING BALANCE]])=1,LoanAmount,INDEX(PaymentSchedule[ENDING BALANCE],ROW()-ROW(PaymentSchedule[[#Headers],[BEGINNING BALANCE]])-1)),"")</f>
        <v>197185.64501252034</v>
      </c>
      <c r="E141" s="15">
        <f ca="1">IF(PaymentSchedule[[#This Row],[PMT NO]]&lt;&gt;"",ScheduledPayment,"")</f>
        <v>1304.1183412577773</v>
      </c>
      <c r="F14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4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41" s="15">
        <f ca="1">IF(PaymentSchedule[[#This Row],[PMT NO]]&lt;&gt;"",PaymentSchedule[[#This Row],[TOTAL PAYMENT]]-PaymentSchedule[[#This Row],[INTEREST]],"")</f>
        <v>523.59182974988414</v>
      </c>
      <c r="I141" s="15">
        <f ca="1">IF(PaymentSchedule[[#This Row],[PMT NO]]&lt;&gt;"",PaymentSchedule[[#This Row],[BEGINNING BALANCE]]*(InterestRate/PaymentsPerYear),"")</f>
        <v>780.52651150789313</v>
      </c>
      <c r="J14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196662.05318277047</v>
      </c>
      <c r="K141" s="15">
        <f ca="1">IF(PaymentSchedule[[#This Row],[PMT NO]]&lt;&gt;"",SUM(INDEX(PaymentSchedule[INTEREST],1,1):PaymentSchedule[[#This Row],[INTEREST]]),"")</f>
        <v>116197.43754628171</v>
      </c>
    </row>
    <row r="142" spans="2:11" x14ac:dyDescent="0.2">
      <c r="B142" s="11">
        <f ca="1">IF(LoanIsGood,IF(ROW()-ROW(PaymentSchedule[[#Headers],[PMT NO]])&gt;ScheduledNumberOfPayments,"",ROW()-ROW(PaymentSchedule[[#Headers],[PMT NO]])),"")</f>
        <v>131</v>
      </c>
      <c r="C142" s="13">
        <f ca="1">IF(PaymentSchedule[[#This Row],[PMT NO]]&lt;&gt;"",EOMONTH(LoanStartDate,ROW(PaymentSchedule[[#This Row],[PMT NO]])-ROW(PaymentSchedule[[#Headers],[PMT NO]])-2)+DAY(LoanStartDate),"")</f>
        <v>47908</v>
      </c>
      <c r="D142" s="15">
        <f ca="1">IF(PaymentSchedule[[#This Row],[PMT NO]]&lt;&gt;"",IF(ROW()-ROW(PaymentSchedule[[#Headers],[BEGINNING BALANCE]])=1,LoanAmount,INDEX(PaymentSchedule[ENDING BALANCE],ROW()-ROW(PaymentSchedule[[#Headers],[BEGINNING BALANCE]])-1)),"")</f>
        <v>196662.05318277047</v>
      </c>
      <c r="E142" s="15">
        <f ca="1">IF(PaymentSchedule[[#This Row],[PMT NO]]&lt;&gt;"",ScheduledPayment,"")</f>
        <v>1304.1183412577773</v>
      </c>
      <c r="F14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4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42" s="15">
        <f ca="1">IF(PaymentSchedule[[#This Row],[PMT NO]]&lt;&gt;"",PaymentSchedule[[#This Row],[TOTAL PAYMENT]]-PaymentSchedule[[#This Row],[INTEREST]],"")</f>
        <v>525.66438074264408</v>
      </c>
      <c r="I142" s="15">
        <f ca="1">IF(PaymentSchedule[[#This Row],[PMT NO]]&lt;&gt;"",PaymentSchedule[[#This Row],[BEGINNING BALANCE]]*(InterestRate/PaymentsPerYear),"")</f>
        <v>778.45396051513319</v>
      </c>
      <c r="J14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196136.38880202782</v>
      </c>
      <c r="K142" s="15">
        <f ca="1">IF(PaymentSchedule[[#This Row],[PMT NO]]&lt;&gt;"",SUM(INDEX(PaymentSchedule[INTEREST],1,1):PaymentSchedule[[#This Row],[INTEREST]]),"")</f>
        <v>116975.89150679685</v>
      </c>
    </row>
    <row r="143" spans="2:11" x14ac:dyDescent="0.2">
      <c r="B143" s="11">
        <f ca="1">IF(LoanIsGood,IF(ROW()-ROW(PaymentSchedule[[#Headers],[PMT NO]])&gt;ScheduledNumberOfPayments,"",ROW()-ROW(PaymentSchedule[[#Headers],[PMT NO]])),"")</f>
        <v>132</v>
      </c>
      <c r="C143" s="13">
        <f ca="1">IF(PaymentSchedule[[#This Row],[PMT NO]]&lt;&gt;"",EOMONTH(LoanStartDate,ROW(PaymentSchedule[[#This Row],[PMT NO]])-ROW(PaymentSchedule[[#Headers],[PMT NO]])-2)+DAY(LoanStartDate),"")</f>
        <v>47936</v>
      </c>
      <c r="D143" s="15">
        <f ca="1">IF(PaymentSchedule[[#This Row],[PMT NO]]&lt;&gt;"",IF(ROW()-ROW(PaymentSchedule[[#Headers],[BEGINNING BALANCE]])=1,LoanAmount,INDEX(PaymentSchedule[ENDING BALANCE],ROW()-ROW(PaymentSchedule[[#Headers],[BEGINNING BALANCE]])-1)),"")</f>
        <v>196136.38880202782</v>
      </c>
      <c r="E143" s="15">
        <f ca="1">IF(PaymentSchedule[[#This Row],[PMT NO]]&lt;&gt;"",ScheduledPayment,"")</f>
        <v>1304.1183412577773</v>
      </c>
      <c r="F14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4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43" s="15">
        <f ca="1">IF(PaymentSchedule[[#This Row],[PMT NO]]&lt;&gt;"",PaymentSchedule[[#This Row],[TOTAL PAYMENT]]-PaymentSchedule[[#This Row],[INTEREST]],"")</f>
        <v>527.74513558308377</v>
      </c>
      <c r="I143" s="15">
        <f ca="1">IF(PaymentSchedule[[#This Row],[PMT NO]]&lt;&gt;"",PaymentSchedule[[#This Row],[BEGINNING BALANCE]]*(InterestRate/PaymentsPerYear),"")</f>
        <v>776.37320567469351</v>
      </c>
      <c r="J14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195608.64366644475</v>
      </c>
      <c r="K143" s="15">
        <f ca="1">IF(PaymentSchedule[[#This Row],[PMT NO]]&lt;&gt;"",SUM(INDEX(PaymentSchedule[INTEREST],1,1):PaymentSchedule[[#This Row],[INTEREST]]),"")</f>
        <v>117752.26471247154</v>
      </c>
    </row>
    <row r="144" spans="2:11" x14ac:dyDescent="0.2">
      <c r="B144" s="11">
        <f ca="1">IF(LoanIsGood,IF(ROW()-ROW(PaymentSchedule[[#Headers],[PMT NO]])&gt;ScheduledNumberOfPayments,"",ROW()-ROW(PaymentSchedule[[#Headers],[PMT NO]])),"")</f>
        <v>133</v>
      </c>
      <c r="C144" s="13">
        <f ca="1">IF(PaymentSchedule[[#This Row],[PMT NO]]&lt;&gt;"",EOMONTH(LoanStartDate,ROW(PaymentSchedule[[#This Row],[PMT NO]])-ROW(PaymentSchedule[[#Headers],[PMT NO]])-2)+DAY(LoanStartDate),"")</f>
        <v>47967</v>
      </c>
      <c r="D144" s="15">
        <f ca="1">IF(PaymentSchedule[[#This Row],[PMT NO]]&lt;&gt;"",IF(ROW()-ROW(PaymentSchedule[[#Headers],[BEGINNING BALANCE]])=1,LoanAmount,INDEX(PaymentSchedule[ENDING BALANCE],ROW()-ROW(PaymentSchedule[[#Headers],[BEGINNING BALANCE]])-1)),"")</f>
        <v>195608.64366644475</v>
      </c>
      <c r="E144" s="15">
        <f ca="1">IF(PaymentSchedule[[#This Row],[PMT NO]]&lt;&gt;"",ScheduledPayment,"")</f>
        <v>1304.1183412577773</v>
      </c>
      <c r="F14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4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44" s="15">
        <f ca="1">IF(PaymentSchedule[[#This Row],[PMT NO]]&lt;&gt;"",PaymentSchedule[[#This Row],[TOTAL PAYMENT]]-PaymentSchedule[[#This Row],[INTEREST]],"")</f>
        <v>529.83412674476676</v>
      </c>
      <c r="I144" s="15">
        <f ca="1">IF(PaymentSchedule[[#This Row],[PMT NO]]&lt;&gt;"",PaymentSchedule[[#This Row],[BEGINNING BALANCE]]*(InterestRate/PaymentsPerYear),"")</f>
        <v>774.28421451301051</v>
      </c>
      <c r="J14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195078.80953969999</v>
      </c>
      <c r="K144" s="15">
        <f ca="1">IF(PaymentSchedule[[#This Row],[PMT NO]]&lt;&gt;"",SUM(INDEX(PaymentSchedule[INTEREST],1,1):PaymentSchedule[[#This Row],[INTEREST]]),"")</f>
        <v>118526.54892698456</v>
      </c>
    </row>
    <row r="145" spans="2:11" x14ac:dyDescent="0.2">
      <c r="B145" s="11">
        <f ca="1">IF(LoanIsGood,IF(ROW()-ROW(PaymentSchedule[[#Headers],[PMT NO]])&gt;ScheduledNumberOfPayments,"",ROW()-ROW(PaymentSchedule[[#Headers],[PMT NO]])),"")</f>
        <v>134</v>
      </c>
      <c r="C145" s="13">
        <f ca="1">IF(PaymentSchedule[[#This Row],[PMT NO]]&lt;&gt;"",EOMONTH(LoanStartDate,ROW(PaymentSchedule[[#This Row],[PMT NO]])-ROW(PaymentSchedule[[#Headers],[PMT NO]])-2)+DAY(LoanStartDate),"")</f>
        <v>47997</v>
      </c>
      <c r="D145" s="15">
        <f ca="1">IF(PaymentSchedule[[#This Row],[PMT NO]]&lt;&gt;"",IF(ROW()-ROW(PaymentSchedule[[#Headers],[BEGINNING BALANCE]])=1,LoanAmount,INDEX(PaymentSchedule[ENDING BALANCE],ROW()-ROW(PaymentSchedule[[#Headers],[BEGINNING BALANCE]])-1)),"")</f>
        <v>195078.80953969999</v>
      </c>
      <c r="E145" s="15">
        <f ca="1">IF(PaymentSchedule[[#This Row],[PMT NO]]&lt;&gt;"",ScheduledPayment,"")</f>
        <v>1304.1183412577773</v>
      </c>
      <c r="F14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4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45" s="15">
        <f ca="1">IF(PaymentSchedule[[#This Row],[PMT NO]]&lt;&gt;"",PaymentSchedule[[#This Row],[TOTAL PAYMENT]]-PaymentSchedule[[#This Row],[INTEREST]],"")</f>
        <v>531.93138682979816</v>
      </c>
      <c r="I145" s="15">
        <f ca="1">IF(PaymentSchedule[[#This Row],[PMT NO]]&lt;&gt;"",PaymentSchedule[[#This Row],[BEGINNING BALANCE]]*(InterestRate/PaymentsPerYear),"")</f>
        <v>772.18695442797912</v>
      </c>
      <c r="J14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194546.87815287019</v>
      </c>
      <c r="K145" s="15">
        <f ca="1">IF(PaymentSchedule[[#This Row],[PMT NO]]&lt;&gt;"",SUM(INDEX(PaymentSchedule[INTEREST],1,1):PaymentSchedule[[#This Row],[INTEREST]]),"")</f>
        <v>119298.73588141253</v>
      </c>
    </row>
    <row r="146" spans="2:11" x14ac:dyDescent="0.2">
      <c r="B146" s="11">
        <f ca="1">IF(LoanIsGood,IF(ROW()-ROW(PaymentSchedule[[#Headers],[PMT NO]])&gt;ScheduledNumberOfPayments,"",ROW()-ROW(PaymentSchedule[[#Headers],[PMT NO]])),"")</f>
        <v>135</v>
      </c>
      <c r="C146" s="13">
        <f ca="1">IF(PaymentSchedule[[#This Row],[PMT NO]]&lt;&gt;"",EOMONTH(LoanStartDate,ROW(PaymentSchedule[[#This Row],[PMT NO]])-ROW(PaymentSchedule[[#Headers],[PMT NO]])-2)+DAY(LoanStartDate),"")</f>
        <v>48028</v>
      </c>
      <c r="D146" s="15">
        <f ca="1">IF(PaymentSchedule[[#This Row],[PMT NO]]&lt;&gt;"",IF(ROW()-ROW(PaymentSchedule[[#Headers],[BEGINNING BALANCE]])=1,LoanAmount,INDEX(PaymentSchedule[ENDING BALANCE],ROW()-ROW(PaymentSchedule[[#Headers],[BEGINNING BALANCE]])-1)),"")</f>
        <v>194546.87815287019</v>
      </c>
      <c r="E146" s="15">
        <f ca="1">IF(PaymentSchedule[[#This Row],[PMT NO]]&lt;&gt;"",ScheduledPayment,"")</f>
        <v>1304.1183412577773</v>
      </c>
      <c r="F14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4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46" s="15">
        <f ca="1">IF(PaymentSchedule[[#This Row],[PMT NO]]&lt;&gt;"",PaymentSchedule[[#This Row],[TOTAL PAYMENT]]-PaymentSchedule[[#This Row],[INTEREST]],"")</f>
        <v>534.03694856933271</v>
      </c>
      <c r="I146" s="15">
        <f ca="1">IF(PaymentSchedule[[#This Row],[PMT NO]]&lt;&gt;"",PaymentSchedule[[#This Row],[BEGINNING BALANCE]]*(InterestRate/PaymentsPerYear),"")</f>
        <v>770.08139268844457</v>
      </c>
      <c r="J14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194012.84120430087</v>
      </c>
      <c r="K146" s="15">
        <f ca="1">IF(PaymentSchedule[[#This Row],[PMT NO]]&lt;&gt;"",SUM(INDEX(PaymentSchedule[INTEREST],1,1):PaymentSchedule[[#This Row],[INTEREST]]),"")</f>
        <v>120068.81727410098</v>
      </c>
    </row>
    <row r="147" spans="2:11" x14ac:dyDescent="0.2">
      <c r="B147" s="11">
        <f ca="1">IF(LoanIsGood,IF(ROW()-ROW(PaymentSchedule[[#Headers],[PMT NO]])&gt;ScheduledNumberOfPayments,"",ROW()-ROW(PaymentSchedule[[#Headers],[PMT NO]])),"")</f>
        <v>136</v>
      </c>
      <c r="C147" s="13">
        <f ca="1">IF(PaymentSchedule[[#This Row],[PMT NO]]&lt;&gt;"",EOMONTH(LoanStartDate,ROW(PaymentSchedule[[#This Row],[PMT NO]])-ROW(PaymentSchedule[[#Headers],[PMT NO]])-2)+DAY(LoanStartDate),"")</f>
        <v>48058</v>
      </c>
      <c r="D147" s="15">
        <f ca="1">IF(PaymentSchedule[[#This Row],[PMT NO]]&lt;&gt;"",IF(ROW()-ROW(PaymentSchedule[[#Headers],[BEGINNING BALANCE]])=1,LoanAmount,INDEX(PaymentSchedule[ENDING BALANCE],ROW()-ROW(PaymentSchedule[[#Headers],[BEGINNING BALANCE]])-1)),"")</f>
        <v>194012.84120430087</v>
      </c>
      <c r="E147" s="15">
        <f ca="1">IF(PaymentSchedule[[#This Row],[PMT NO]]&lt;&gt;"",ScheduledPayment,"")</f>
        <v>1304.1183412577773</v>
      </c>
      <c r="F14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4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47" s="15">
        <f ca="1">IF(PaymentSchedule[[#This Row],[PMT NO]]&lt;&gt;"",PaymentSchedule[[#This Row],[TOTAL PAYMENT]]-PaymentSchedule[[#This Row],[INTEREST]],"")</f>
        <v>536.15084482408622</v>
      </c>
      <c r="I147" s="15">
        <f ca="1">IF(PaymentSchedule[[#This Row],[PMT NO]]&lt;&gt;"",PaymentSchedule[[#This Row],[BEGINNING BALANCE]]*(InterestRate/PaymentsPerYear),"")</f>
        <v>767.96749643369105</v>
      </c>
      <c r="J14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193476.69035947678</v>
      </c>
      <c r="K147" s="15">
        <f ca="1">IF(PaymentSchedule[[#This Row],[PMT NO]]&lt;&gt;"",SUM(INDEX(PaymentSchedule[INTEREST],1,1):PaymentSchedule[[#This Row],[INTEREST]]),"")</f>
        <v>120836.78477053466</v>
      </c>
    </row>
    <row r="148" spans="2:11" x14ac:dyDescent="0.2">
      <c r="B148" s="11">
        <f ca="1">IF(LoanIsGood,IF(ROW()-ROW(PaymentSchedule[[#Headers],[PMT NO]])&gt;ScheduledNumberOfPayments,"",ROW()-ROW(PaymentSchedule[[#Headers],[PMT NO]])),"")</f>
        <v>137</v>
      </c>
      <c r="C148" s="13">
        <f ca="1">IF(PaymentSchedule[[#This Row],[PMT NO]]&lt;&gt;"",EOMONTH(LoanStartDate,ROW(PaymentSchedule[[#This Row],[PMT NO]])-ROW(PaymentSchedule[[#Headers],[PMT NO]])-2)+DAY(LoanStartDate),"")</f>
        <v>48089</v>
      </c>
      <c r="D148" s="15">
        <f ca="1">IF(PaymentSchedule[[#This Row],[PMT NO]]&lt;&gt;"",IF(ROW()-ROW(PaymentSchedule[[#Headers],[BEGINNING BALANCE]])=1,LoanAmount,INDEX(PaymentSchedule[ENDING BALANCE],ROW()-ROW(PaymentSchedule[[#Headers],[BEGINNING BALANCE]])-1)),"")</f>
        <v>193476.69035947678</v>
      </c>
      <c r="E148" s="15">
        <f ca="1">IF(PaymentSchedule[[#This Row],[PMT NO]]&lt;&gt;"",ScheduledPayment,"")</f>
        <v>1304.1183412577773</v>
      </c>
      <c r="F14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4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48" s="15">
        <f ca="1">IF(PaymentSchedule[[#This Row],[PMT NO]]&lt;&gt;"",PaymentSchedule[[#This Row],[TOTAL PAYMENT]]-PaymentSchedule[[#This Row],[INTEREST]],"")</f>
        <v>538.27310858484827</v>
      </c>
      <c r="I148" s="15">
        <f ca="1">IF(PaymentSchedule[[#This Row],[PMT NO]]&lt;&gt;"",PaymentSchedule[[#This Row],[BEGINNING BALANCE]]*(InterestRate/PaymentsPerYear),"")</f>
        <v>765.845232672929</v>
      </c>
      <c r="J14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192938.41725089194</v>
      </c>
      <c r="K148" s="15">
        <f ca="1">IF(PaymentSchedule[[#This Row],[PMT NO]]&lt;&gt;"",SUM(INDEX(PaymentSchedule[INTEREST],1,1):PaymentSchedule[[#This Row],[INTEREST]]),"")</f>
        <v>121602.6300032076</v>
      </c>
    </row>
    <row r="149" spans="2:11" x14ac:dyDescent="0.2">
      <c r="B149" s="11">
        <f ca="1">IF(LoanIsGood,IF(ROW()-ROW(PaymentSchedule[[#Headers],[PMT NO]])&gt;ScheduledNumberOfPayments,"",ROW()-ROW(PaymentSchedule[[#Headers],[PMT NO]])),"")</f>
        <v>138</v>
      </c>
      <c r="C149" s="13">
        <f ca="1">IF(PaymentSchedule[[#This Row],[PMT NO]]&lt;&gt;"",EOMONTH(LoanStartDate,ROW(PaymentSchedule[[#This Row],[PMT NO]])-ROW(PaymentSchedule[[#Headers],[PMT NO]])-2)+DAY(LoanStartDate),"")</f>
        <v>48120</v>
      </c>
      <c r="D149" s="15">
        <f ca="1">IF(PaymentSchedule[[#This Row],[PMT NO]]&lt;&gt;"",IF(ROW()-ROW(PaymentSchedule[[#Headers],[BEGINNING BALANCE]])=1,LoanAmount,INDEX(PaymentSchedule[ENDING BALANCE],ROW()-ROW(PaymentSchedule[[#Headers],[BEGINNING BALANCE]])-1)),"")</f>
        <v>192938.41725089194</v>
      </c>
      <c r="E149" s="15">
        <f ca="1">IF(PaymentSchedule[[#This Row],[PMT NO]]&lt;&gt;"",ScheduledPayment,"")</f>
        <v>1304.1183412577773</v>
      </c>
      <c r="F14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4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49" s="15">
        <f ca="1">IF(PaymentSchedule[[#This Row],[PMT NO]]&lt;&gt;"",PaymentSchedule[[#This Row],[TOTAL PAYMENT]]-PaymentSchedule[[#This Row],[INTEREST]],"")</f>
        <v>540.40377297299665</v>
      </c>
      <c r="I149" s="15">
        <f ca="1">IF(PaymentSchedule[[#This Row],[PMT NO]]&lt;&gt;"",PaymentSchedule[[#This Row],[BEGINNING BALANCE]]*(InterestRate/PaymentsPerYear),"")</f>
        <v>763.71456828478063</v>
      </c>
      <c r="J14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192398.01347791895</v>
      </c>
      <c r="K149" s="15">
        <f ca="1">IF(PaymentSchedule[[#This Row],[PMT NO]]&lt;&gt;"",SUM(INDEX(PaymentSchedule[INTEREST],1,1):PaymentSchedule[[#This Row],[INTEREST]]),"")</f>
        <v>122366.34457149237</v>
      </c>
    </row>
    <row r="150" spans="2:11" x14ac:dyDescent="0.2">
      <c r="B150" s="11">
        <f ca="1">IF(LoanIsGood,IF(ROW()-ROW(PaymentSchedule[[#Headers],[PMT NO]])&gt;ScheduledNumberOfPayments,"",ROW()-ROW(PaymentSchedule[[#Headers],[PMT NO]])),"")</f>
        <v>139</v>
      </c>
      <c r="C150" s="13">
        <f ca="1">IF(PaymentSchedule[[#This Row],[PMT NO]]&lt;&gt;"",EOMONTH(LoanStartDate,ROW(PaymentSchedule[[#This Row],[PMT NO]])-ROW(PaymentSchedule[[#Headers],[PMT NO]])-2)+DAY(LoanStartDate),"")</f>
        <v>48150</v>
      </c>
      <c r="D150" s="15">
        <f ca="1">IF(PaymentSchedule[[#This Row],[PMT NO]]&lt;&gt;"",IF(ROW()-ROW(PaymentSchedule[[#Headers],[BEGINNING BALANCE]])=1,LoanAmount,INDEX(PaymentSchedule[ENDING BALANCE],ROW()-ROW(PaymentSchedule[[#Headers],[BEGINNING BALANCE]])-1)),"")</f>
        <v>192398.01347791895</v>
      </c>
      <c r="E150" s="15">
        <f ca="1">IF(PaymentSchedule[[#This Row],[PMT NO]]&lt;&gt;"",ScheduledPayment,"")</f>
        <v>1304.1183412577773</v>
      </c>
      <c r="F15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5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50" s="15">
        <f ca="1">IF(PaymentSchedule[[#This Row],[PMT NO]]&lt;&gt;"",PaymentSchedule[[#This Row],[TOTAL PAYMENT]]-PaymentSchedule[[#This Row],[INTEREST]],"")</f>
        <v>542.54287124101472</v>
      </c>
      <c r="I150" s="15">
        <f ca="1">IF(PaymentSchedule[[#This Row],[PMT NO]]&lt;&gt;"",PaymentSchedule[[#This Row],[BEGINNING BALANCE]]*(InterestRate/PaymentsPerYear),"")</f>
        <v>761.57547001676255</v>
      </c>
      <c r="J15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191855.47060667793</v>
      </c>
      <c r="K150" s="15">
        <f ca="1">IF(PaymentSchedule[[#This Row],[PMT NO]]&lt;&gt;"",SUM(INDEX(PaymentSchedule[INTEREST],1,1):PaymentSchedule[[#This Row],[INTEREST]]),"")</f>
        <v>123127.92004150913</v>
      </c>
    </row>
    <row r="151" spans="2:11" x14ac:dyDescent="0.2">
      <c r="B151" s="11">
        <f ca="1">IF(LoanIsGood,IF(ROW()-ROW(PaymentSchedule[[#Headers],[PMT NO]])&gt;ScheduledNumberOfPayments,"",ROW()-ROW(PaymentSchedule[[#Headers],[PMT NO]])),"")</f>
        <v>140</v>
      </c>
      <c r="C151" s="13">
        <f ca="1">IF(PaymentSchedule[[#This Row],[PMT NO]]&lt;&gt;"",EOMONTH(LoanStartDate,ROW(PaymentSchedule[[#This Row],[PMT NO]])-ROW(PaymentSchedule[[#Headers],[PMT NO]])-2)+DAY(LoanStartDate),"")</f>
        <v>48181</v>
      </c>
      <c r="D151" s="15">
        <f ca="1">IF(PaymentSchedule[[#This Row],[PMT NO]]&lt;&gt;"",IF(ROW()-ROW(PaymentSchedule[[#Headers],[BEGINNING BALANCE]])=1,LoanAmount,INDEX(PaymentSchedule[ENDING BALANCE],ROW()-ROW(PaymentSchedule[[#Headers],[BEGINNING BALANCE]])-1)),"")</f>
        <v>191855.47060667793</v>
      </c>
      <c r="E151" s="15">
        <f ca="1">IF(PaymentSchedule[[#This Row],[PMT NO]]&lt;&gt;"",ScheduledPayment,"")</f>
        <v>1304.1183412577773</v>
      </c>
      <c r="F15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5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51" s="15">
        <f ca="1">IF(PaymentSchedule[[#This Row],[PMT NO]]&lt;&gt;"",PaymentSchedule[[#This Row],[TOTAL PAYMENT]]-PaymentSchedule[[#This Row],[INTEREST]],"")</f>
        <v>544.69043677301045</v>
      </c>
      <c r="I151" s="15">
        <f ca="1">IF(PaymentSchedule[[#This Row],[PMT NO]]&lt;&gt;"",PaymentSchedule[[#This Row],[BEGINNING BALANCE]]*(InterestRate/PaymentsPerYear),"")</f>
        <v>759.42790448476683</v>
      </c>
      <c r="J15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191310.78016990493</v>
      </c>
      <c r="K151" s="15">
        <f ca="1">IF(PaymentSchedule[[#This Row],[PMT NO]]&lt;&gt;"",SUM(INDEX(PaymentSchedule[INTEREST],1,1):PaymentSchedule[[#This Row],[INTEREST]]),"")</f>
        <v>123887.3479459939</v>
      </c>
    </row>
    <row r="152" spans="2:11" x14ac:dyDescent="0.2">
      <c r="B152" s="11">
        <f ca="1">IF(LoanIsGood,IF(ROW()-ROW(PaymentSchedule[[#Headers],[PMT NO]])&gt;ScheduledNumberOfPayments,"",ROW()-ROW(PaymentSchedule[[#Headers],[PMT NO]])),"")</f>
        <v>141</v>
      </c>
      <c r="C152" s="13">
        <f ca="1">IF(PaymentSchedule[[#This Row],[PMT NO]]&lt;&gt;"",EOMONTH(LoanStartDate,ROW(PaymentSchedule[[#This Row],[PMT NO]])-ROW(PaymentSchedule[[#Headers],[PMT NO]])-2)+DAY(LoanStartDate),"")</f>
        <v>48211</v>
      </c>
      <c r="D152" s="15">
        <f ca="1">IF(PaymentSchedule[[#This Row],[PMT NO]]&lt;&gt;"",IF(ROW()-ROW(PaymentSchedule[[#Headers],[BEGINNING BALANCE]])=1,LoanAmount,INDEX(PaymentSchedule[ENDING BALANCE],ROW()-ROW(PaymentSchedule[[#Headers],[BEGINNING BALANCE]])-1)),"")</f>
        <v>191310.78016990493</v>
      </c>
      <c r="E152" s="15">
        <f ca="1">IF(PaymentSchedule[[#This Row],[PMT NO]]&lt;&gt;"",ScheduledPayment,"")</f>
        <v>1304.1183412577773</v>
      </c>
      <c r="F15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5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52" s="15">
        <f ca="1">IF(PaymentSchedule[[#This Row],[PMT NO]]&lt;&gt;"",PaymentSchedule[[#This Row],[TOTAL PAYMENT]]-PaymentSchedule[[#This Row],[INTEREST]],"")</f>
        <v>546.8465030852368</v>
      </c>
      <c r="I152" s="15">
        <f ca="1">IF(PaymentSchedule[[#This Row],[PMT NO]]&lt;&gt;"",PaymentSchedule[[#This Row],[BEGINNING BALANCE]]*(InterestRate/PaymentsPerYear),"")</f>
        <v>757.27183817254047</v>
      </c>
      <c r="J15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190763.93366681971</v>
      </c>
      <c r="K152" s="15">
        <f ca="1">IF(PaymentSchedule[[#This Row],[PMT NO]]&lt;&gt;"",SUM(INDEX(PaymentSchedule[INTEREST],1,1):PaymentSchedule[[#This Row],[INTEREST]]),"")</f>
        <v>124644.61978416644</v>
      </c>
    </row>
    <row r="153" spans="2:11" x14ac:dyDescent="0.2">
      <c r="B153" s="11">
        <f ca="1">IF(LoanIsGood,IF(ROW()-ROW(PaymentSchedule[[#Headers],[PMT NO]])&gt;ScheduledNumberOfPayments,"",ROW()-ROW(PaymentSchedule[[#Headers],[PMT NO]])),"")</f>
        <v>142</v>
      </c>
      <c r="C153" s="13">
        <f ca="1">IF(PaymentSchedule[[#This Row],[PMT NO]]&lt;&gt;"",EOMONTH(LoanStartDate,ROW(PaymentSchedule[[#This Row],[PMT NO]])-ROW(PaymentSchedule[[#Headers],[PMT NO]])-2)+DAY(LoanStartDate),"")</f>
        <v>48242</v>
      </c>
      <c r="D153" s="15">
        <f ca="1">IF(PaymentSchedule[[#This Row],[PMT NO]]&lt;&gt;"",IF(ROW()-ROW(PaymentSchedule[[#Headers],[BEGINNING BALANCE]])=1,LoanAmount,INDEX(PaymentSchedule[ENDING BALANCE],ROW()-ROW(PaymentSchedule[[#Headers],[BEGINNING BALANCE]])-1)),"")</f>
        <v>190763.93366681971</v>
      </c>
      <c r="E153" s="15">
        <f ca="1">IF(PaymentSchedule[[#This Row],[PMT NO]]&lt;&gt;"",ScheduledPayment,"")</f>
        <v>1304.1183412577773</v>
      </c>
      <c r="F15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5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53" s="15">
        <f ca="1">IF(PaymentSchedule[[#This Row],[PMT NO]]&lt;&gt;"",PaymentSchedule[[#This Row],[TOTAL PAYMENT]]-PaymentSchedule[[#This Row],[INTEREST]],"")</f>
        <v>549.01110382661591</v>
      </c>
      <c r="I153" s="15">
        <f ca="1">IF(PaymentSchedule[[#This Row],[PMT NO]]&lt;&gt;"",PaymentSchedule[[#This Row],[BEGINNING BALANCE]]*(InterestRate/PaymentsPerYear),"")</f>
        <v>755.10723743116137</v>
      </c>
      <c r="J15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190214.9225629931</v>
      </c>
      <c r="K153" s="15">
        <f ca="1">IF(PaymentSchedule[[#This Row],[PMT NO]]&lt;&gt;"",SUM(INDEX(PaymentSchedule[INTEREST],1,1):PaymentSchedule[[#This Row],[INTEREST]]),"")</f>
        <v>125399.7270215976</v>
      </c>
    </row>
    <row r="154" spans="2:11" x14ac:dyDescent="0.2">
      <c r="B154" s="11">
        <f ca="1">IF(LoanIsGood,IF(ROW()-ROW(PaymentSchedule[[#Headers],[PMT NO]])&gt;ScheduledNumberOfPayments,"",ROW()-ROW(PaymentSchedule[[#Headers],[PMT NO]])),"")</f>
        <v>143</v>
      </c>
      <c r="C154" s="13">
        <f ca="1">IF(PaymentSchedule[[#This Row],[PMT NO]]&lt;&gt;"",EOMONTH(LoanStartDate,ROW(PaymentSchedule[[#This Row],[PMT NO]])-ROW(PaymentSchedule[[#Headers],[PMT NO]])-2)+DAY(LoanStartDate),"")</f>
        <v>48273</v>
      </c>
      <c r="D154" s="15">
        <f ca="1">IF(PaymentSchedule[[#This Row],[PMT NO]]&lt;&gt;"",IF(ROW()-ROW(PaymentSchedule[[#Headers],[BEGINNING BALANCE]])=1,LoanAmount,INDEX(PaymentSchedule[ENDING BALANCE],ROW()-ROW(PaymentSchedule[[#Headers],[BEGINNING BALANCE]])-1)),"")</f>
        <v>190214.9225629931</v>
      </c>
      <c r="E154" s="15">
        <f ca="1">IF(PaymentSchedule[[#This Row],[PMT NO]]&lt;&gt;"",ScheduledPayment,"")</f>
        <v>1304.1183412577773</v>
      </c>
      <c r="F15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5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54" s="15">
        <f ca="1">IF(PaymentSchedule[[#This Row],[PMT NO]]&lt;&gt;"",PaymentSchedule[[#This Row],[TOTAL PAYMENT]]-PaymentSchedule[[#This Row],[INTEREST]],"")</f>
        <v>551.18427277926287</v>
      </c>
      <c r="I154" s="15">
        <f ca="1">IF(PaymentSchedule[[#This Row],[PMT NO]]&lt;&gt;"",PaymentSchedule[[#This Row],[BEGINNING BALANCE]]*(InterestRate/PaymentsPerYear),"")</f>
        <v>752.9340684785144</v>
      </c>
      <c r="J15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189663.73829021383</v>
      </c>
      <c r="K154" s="15">
        <f ca="1">IF(PaymentSchedule[[#This Row],[PMT NO]]&lt;&gt;"",SUM(INDEX(PaymentSchedule[INTEREST],1,1):PaymentSchedule[[#This Row],[INTEREST]]),"")</f>
        <v>126152.66109007612</v>
      </c>
    </row>
    <row r="155" spans="2:11" x14ac:dyDescent="0.2">
      <c r="B155" s="11">
        <f ca="1">IF(LoanIsGood,IF(ROW()-ROW(PaymentSchedule[[#Headers],[PMT NO]])&gt;ScheduledNumberOfPayments,"",ROW()-ROW(PaymentSchedule[[#Headers],[PMT NO]])),"")</f>
        <v>144</v>
      </c>
      <c r="C155" s="13">
        <f ca="1">IF(PaymentSchedule[[#This Row],[PMT NO]]&lt;&gt;"",EOMONTH(LoanStartDate,ROW(PaymentSchedule[[#This Row],[PMT NO]])-ROW(PaymentSchedule[[#Headers],[PMT NO]])-2)+DAY(LoanStartDate),"")</f>
        <v>48302</v>
      </c>
      <c r="D155" s="15">
        <f ca="1">IF(PaymentSchedule[[#This Row],[PMT NO]]&lt;&gt;"",IF(ROW()-ROW(PaymentSchedule[[#Headers],[BEGINNING BALANCE]])=1,LoanAmount,INDEX(PaymentSchedule[ENDING BALANCE],ROW()-ROW(PaymentSchedule[[#Headers],[BEGINNING BALANCE]])-1)),"")</f>
        <v>189663.73829021383</v>
      </c>
      <c r="E155" s="15">
        <f ca="1">IF(PaymentSchedule[[#This Row],[PMT NO]]&lt;&gt;"",ScheduledPayment,"")</f>
        <v>1304.1183412577773</v>
      </c>
      <c r="F15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5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55" s="15">
        <f ca="1">IF(PaymentSchedule[[#This Row],[PMT NO]]&lt;&gt;"",PaymentSchedule[[#This Row],[TOTAL PAYMENT]]-PaymentSchedule[[#This Row],[INTEREST]],"")</f>
        <v>553.3660438590141</v>
      </c>
      <c r="I155" s="15">
        <f ca="1">IF(PaymentSchedule[[#This Row],[PMT NO]]&lt;&gt;"",PaymentSchedule[[#This Row],[BEGINNING BALANCE]]*(InterestRate/PaymentsPerYear),"")</f>
        <v>750.75229739876318</v>
      </c>
      <c r="J15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189110.37224635482</v>
      </c>
      <c r="K155" s="15">
        <f ca="1">IF(PaymentSchedule[[#This Row],[PMT NO]]&lt;&gt;"",SUM(INDEX(PaymentSchedule[INTEREST],1,1):PaymentSchedule[[#This Row],[INTEREST]]),"")</f>
        <v>126903.41338747488</v>
      </c>
    </row>
    <row r="156" spans="2:11" x14ac:dyDescent="0.2">
      <c r="B156" s="11">
        <f ca="1">IF(LoanIsGood,IF(ROW()-ROW(PaymentSchedule[[#Headers],[PMT NO]])&gt;ScheduledNumberOfPayments,"",ROW()-ROW(PaymentSchedule[[#Headers],[PMT NO]])),"")</f>
        <v>145</v>
      </c>
      <c r="C156" s="13">
        <f ca="1">IF(PaymentSchedule[[#This Row],[PMT NO]]&lt;&gt;"",EOMONTH(LoanStartDate,ROW(PaymentSchedule[[#This Row],[PMT NO]])-ROW(PaymentSchedule[[#Headers],[PMT NO]])-2)+DAY(LoanStartDate),"")</f>
        <v>48333</v>
      </c>
      <c r="D156" s="15">
        <f ca="1">IF(PaymentSchedule[[#This Row],[PMT NO]]&lt;&gt;"",IF(ROW()-ROW(PaymentSchedule[[#Headers],[BEGINNING BALANCE]])=1,LoanAmount,INDEX(PaymentSchedule[ENDING BALANCE],ROW()-ROW(PaymentSchedule[[#Headers],[BEGINNING BALANCE]])-1)),"")</f>
        <v>189110.37224635482</v>
      </c>
      <c r="E156" s="15">
        <f ca="1">IF(PaymentSchedule[[#This Row],[PMT NO]]&lt;&gt;"",ScheduledPayment,"")</f>
        <v>1304.1183412577773</v>
      </c>
      <c r="F15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5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56" s="15">
        <f ca="1">IF(PaymentSchedule[[#This Row],[PMT NO]]&lt;&gt;"",PaymentSchedule[[#This Row],[TOTAL PAYMENT]]-PaymentSchedule[[#This Row],[INTEREST]],"")</f>
        <v>555.55645111595607</v>
      </c>
      <c r="I156" s="15">
        <f ca="1">IF(PaymentSchedule[[#This Row],[PMT NO]]&lt;&gt;"",PaymentSchedule[[#This Row],[BEGINNING BALANCE]]*(InterestRate/PaymentsPerYear),"")</f>
        <v>748.56189014182121</v>
      </c>
      <c r="J15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188554.81579523886</v>
      </c>
      <c r="K156" s="15">
        <f ca="1">IF(PaymentSchedule[[#This Row],[PMT NO]]&lt;&gt;"",SUM(INDEX(PaymentSchedule[INTEREST],1,1):PaymentSchedule[[#This Row],[INTEREST]]),"")</f>
        <v>127651.9752776167</v>
      </c>
    </row>
    <row r="157" spans="2:11" x14ac:dyDescent="0.2">
      <c r="B157" s="11">
        <f ca="1">IF(LoanIsGood,IF(ROW()-ROW(PaymentSchedule[[#Headers],[PMT NO]])&gt;ScheduledNumberOfPayments,"",ROW()-ROW(PaymentSchedule[[#Headers],[PMT NO]])),"")</f>
        <v>146</v>
      </c>
      <c r="C157" s="13">
        <f ca="1">IF(PaymentSchedule[[#This Row],[PMT NO]]&lt;&gt;"",EOMONTH(LoanStartDate,ROW(PaymentSchedule[[#This Row],[PMT NO]])-ROW(PaymentSchedule[[#Headers],[PMT NO]])-2)+DAY(LoanStartDate),"")</f>
        <v>48363</v>
      </c>
      <c r="D157" s="15">
        <f ca="1">IF(PaymentSchedule[[#This Row],[PMT NO]]&lt;&gt;"",IF(ROW()-ROW(PaymentSchedule[[#Headers],[BEGINNING BALANCE]])=1,LoanAmount,INDEX(PaymentSchedule[ENDING BALANCE],ROW()-ROW(PaymentSchedule[[#Headers],[BEGINNING BALANCE]])-1)),"")</f>
        <v>188554.81579523886</v>
      </c>
      <c r="E157" s="15">
        <f ca="1">IF(PaymentSchedule[[#This Row],[PMT NO]]&lt;&gt;"",ScheduledPayment,"")</f>
        <v>1304.1183412577773</v>
      </c>
      <c r="F15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5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57" s="15">
        <f ca="1">IF(PaymentSchedule[[#This Row],[PMT NO]]&lt;&gt;"",PaymentSchedule[[#This Row],[TOTAL PAYMENT]]-PaymentSchedule[[#This Row],[INTEREST]],"")</f>
        <v>557.75552873495678</v>
      </c>
      <c r="I157" s="15">
        <f ca="1">IF(PaymentSchedule[[#This Row],[PMT NO]]&lt;&gt;"",PaymentSchedule[[#This Row],[BEGINNING BALANCE]]*(InterestRate/PaymentsPerYear),"")</f>
        <v>746.36281252282049</v>
      </c>
      <c r="J15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187997.06026650389</v>
      </c>
      <c r="K157" s="15">
        <f ca="1">IF(PaymentSchedule[[#This Row],[PMT NO]]&lt;&gt;"",SUM(INDEX(PaymentSchedule[INTEREST],1,1):PaymentSchedule[[#This Row],[INTEREST]]),"")</f>
        <v>128398.33809013951</v>
      </c>
    </row>
    <row r="158" spans="2:11" x14ac:dyDescent="0.2">
      <c r="B158" s="11">
        <f ca="1">IF(LoanIsGood,IF(ROW()-ROW(PaymentSchedule[[#Headers],[PMT NO]])&gt;ScheduledNumberOfPayments,"",ROW()-ROW(PaymentSchedule[[#Headers],[PMT NO]])),"")</f>
        <v>147</v>
      </c>
      <c r="C158" s="13">
        <f ca="1">IF(PaymentSchedule[[#This Row],[PMT NO]]&lt;&gt;"",EOMONTH(LoanStartDate,ROW(PaymentSchedule[[#This Row],[PMT NO]])-ROW(PaymentSchedule[[#Headers],[PMT NO]])-2)+DAY(LoanStartDate),"")</f>
        <v>48394</v>
      </c>
      <c r="D158" s="15">
        <f ca="1">IF(PaymentSchedule[[#This Row],[PMT NO]]&lt;&gt;"",IF(ROW()-ROW(PaymentSchedule[[#Headers],[BEGINNING BALANCE]])=1,LoanAmount,INDEX(PaymentSchedule[ENDING BALANCE],ROW()-ROW(PaymentSchedule[[#Headers],[BEGINNING BALANCE]])-1)),"")</f>
        <v>187997.06026650389</v>
      </c>
      <c r="E158" s="15">
        <f ca="1">IF(PaymentSchedule[[#This Row],[PMT NO]]&lt;&gt;"",ScheduledPayment,"")</f>
        <v>1304.1183412577773</v>
      </c>
      <c r="F15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5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58" s="15">
        <f ca="1">IF(PaymentSchedule[[#This Row],[PMT NO]]&lt;&gt;"",PaymentSchedule[[#This Row],[TOTAL PAYMENT]]-PaymentSchedule[[#This Row],[INTEREST]],"")</f>
        <v>559.96331103619934</v>
      </c>
      <c r="I158" s="15">
        <f ca="1">IF(PaymentSchedule[[#This Row],[PMT NO]]&lt;&gt;"",PaymentSchedule[[#This Row],[BEGINNING BALANCE]]*(InterestRate/PaymentsPerYear),"")</f>
        <v>744.15503022157793</v>
      </c>
      <c r="J15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187437.09695546768</v>
      </c>
      <c r="K158" s="15">
        <f ca="1">IF(PaymentSchedule[[#This Row],[PMT NO]]&lt;&gt;"",SUM(INDEX(PaymentSchedule[INTEREST],1,1):PaymentSchedule[[#This Row],[INTEREST]]),"")</f>
        <v>129142.49312036109</v>
      </c>
    </row>
    <row r="159" spans="2:11" x14ac:dyDescent="0.2">
      <c r="B159" s="11">
        <f ca="1">IF(LoanIsGood,IF(ROW()-ROW(PaymentSchedule[[#Headers],[PMT NO]])&gt;ScheduledNumberOfPayments,"",ROW()-ROW(PaymentSchedule[[#Headers],[PMT NO]])),"")</f>
        <v>148</v>
      </c>
      <c r="C159" s="13">
        <f ca="1">IF(PaymentSchedule[[#This Row],[PMT NO]]&lt;&gt;"",EOMONTH(LoanStartDate,ROW(PaymentSchedule[[#This Row],[PMT NO]])-ROW(PaymentSchedule[[#Headers],[PMT NO]])-2)+DAY(LoanStartDate),"")</f>
        <v>48424</v>
      </c>
      <c r="D159" s="15">
        <f ca="1">IF(PaymentSchedule[[#This Row],[PMT NO]]&lt;&gt;"",IF(ROW()-ROW(PaymentSchedule[[#Headers],[BEGINNING BALANCE]])=1,LoanAmount,INDEX(PaymentSchedule[ENDING BALANCE],ROW()-ROW(PaymentSchedule[[#Headers],[BEGINNING BALANCE]])-1)),"")</f>
        <v>187437.09695546768</v>
      </c>
      <c r="E159" s="15">
        <f ca="1">IF(PaymentSchedule[[#This Row],[PMT NO]]&lt;&gt;"",ScheduledPayment,"")</f>
        <v>1304.1183412577773</v>
      </c>
      <c r="F15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5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59" s="15">
        <f ca="1">IF(PaymentSchedule[[#This Row],[PMT NO]]&lt;&gt;"",PaymentSchedule[[#This Row],[TOTAL PAYMENT]]-PaymentSchedule[[#This Row],[INTEREST]],"")</f>
        <v>562.1798324757176</v>
      </c>
      <c r="I159" s="15">
        <f ca="1">IF(PaymentSchedule[[#This Row],[PMT NO]]&lt;&gt;"",PaymentSchedule[[#This Row],[BEGINNING BALANCE]]*(InterestRate/PaymentsPerYear),"")</f>
        <v>741.93850878205967</v>
      </c>
      <c r="J15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186874.91712299196</v>
      </c>
      <c r="K159" s="15">
        <f ca="1">IF(PaymentSchedule[[#This Row],[PMT NO]]&lt;&gt;"",SUM(INDEX(PaymentSchedule[INTEREST],1,1):PaymentSchedule[[#This Row],[INTEREST]]),"")</f>
        <v>129884.43162914315</v>
      </c>
    </row>
    <row r="160" spans="2:11" x14ac:dyDescent="0.2">
      <c r="B160" s="11">
        <f ca="1">IF(LoanIsGood,IF(ROW()-ROW(PaymentSchedule[[#Headers],[PMT NO]])&gt;ScheduledNumberOfPayments,"",ROW()-ROW(PaymentSchedule[[#Headers],[PMT NO]])),"")</f>
        <v>149</v>
      </c>
      <c r="C160" s="13">
        <f ca="1">IF(PaymentSchedule[[#This Row],[PMT NO]]&lt;&gt;"",EOMONTH(LoanStartDate,ROW(PaymentSchedule[[#This Row],[PMT NO]])-ROW(PaymentSchedule[[#Headers],[PMT NO]])-2)+DAY(LoanStartDate),"")</f>
        <v>48455</v>
      </c>
      <c r="D160" s="15">
        <f ca="1">IF(PaymentSchedule[[#This Row],[PMT NO]]&lt;&gt;"",IF(ROW()-ROW(PaymentSchedule[[#Headers],[BEGINNING BALANCE]])=1,LoanAmount,INDEX(PaymentSchedule[ENDING BALANCE],ROW()-ROW(PaymentSchedule[[#Headers],[BEGINNING BALANCE]])-1)),"")</f>
        <v>186874.91712299196</v>
      </c>
      <c r="E160" s="15">
        <f ca="1">IF(PaymentSchedule[[#This Row],[PMT NO]]&lt;&gt;"",ScheduledPayment,"")</f>
        <v>1304.1183412577773</v>
      </c>
      <c r="F16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6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60" s="15">
        <f ca="1">IF(PaymentSchedule[[#This Row],[PMT NO]]&lt;&gt;"",PaymentSchedule[[#This Row],[TOTAL PAYMENT]]-PaymentSchedule[[#This Row],[INTEREST]],"")</f>
        <v>564.40512764593404</v>
      </c>
      <c r="I160" s="15">
        <f ca="1">IF(PaymentSchedule[[#This Row],[PMT NO]]&lt;&gt;"",PaymentSchedule[[#This Row],[BEGINNING BALANCE]]*(InterestRate/PaymentsPerYear),"")</f>
        <v>739.71321361184323</v>
      </c>
      <c r="J16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186310.51199534602</v>
      </c>
      <c r="K160" s="15">
        <f ca="1">IF(PaymentSchedule[[#This Row],[PMT NO]]&lt;&gt;"",SUM(INDEX(PaymentSchedule[INTEREST],1,1):PaymentSchedule[[#This Row],[INTEREST]]),"")</f>
        <v>130624.14484275499</v>
      </c>
    </row>
    <row r="161" spans="2:11" x14ac:dyDescent="0.2">
      <c r="B161" s="11">
        <f ca="1">IF(LoanIsGood,IF(ROW()-ROW(PaymentSchedule[[#Headers],[PMT NO]])&gt;ScheduledNumberOfPayments,"",ROW()-ROW(PaymentSchedule[[#Headers],[PMT NO]])),"")</f>
        <v>150</v>
      </c>
      <c r="C161" s="13">
        <f ca="1">IF(PaymentSchedule[[#This Row],[PMT NO]]&lt;&gt;"",EOMONTH(LoanStartDate,ROW(PaymentSchedule[[#This Row],[PMT NO]])-ROW(PaymentSchedule[[#Headers],[PMT NO]])-2)+DAY(LoanStartDate),"")</f>
        <v>48486</v>
      </c>
      <c r="D161" s="15">
        <f ca="1">IF(PaymentSchedule[[#This Row],[PMT NO]]&lt;&gt;"",IF(ROW()-ROW(PaymentSchedule[[#Headers],[BEGINNING BALANCE]])=1,LoanAmount,INDEX(PaymentSchedule[ENDING BALANCE],ROW()-ROW(PaymentSchedule[[#Headers],[BEGINNING BALANCE]])-1)),"")</f>
        <v>186310.51199534602</v>
      </c>
      <c r="E161" s="15">
        <f ca="1">IF(PaymentSchedule[[#This Row],[PMT NO]]&lt;&gt;"",ScheduledPayment,"")</f>
        <v>1304.1183412577773</v>
      </c>
      <c r="F16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6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61" s="15">
        <f ca="1">IF(PaymentSchedule[[#This Row],[PMT NO]]&lt;&gt;"",PaymentSchedule[[#This Row],[TOTAL PAYMENT]]-PaymentSchedule[[#This Row],[INTEREST]],"")</f>
        <v>566.63923127619921</v>
      </c>
      <c r="I161" s="15">
        <f ca="1">IF(PaymentSchedule[[#This Row],[PMT NO]]&lt;&gt;"",PaymentSchedule[[#This Row],[BEGINNING BALANCE]]*(InterestRate/PaymentsPerYear),"")</f>
        <v>737.47910998157806</v>
      </c>
      <c r="J16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185743.87276406982</v>
      </c>
      <c r="K161" s="15">
        <f ca="1">IF(PaymentSchedule[[#This Row],[PMT NO]]&lt;&gt;"",SUM(INDEX(PaymentSchedule[INTEREST],1,1):PaymentSchedule[[#This Row],[INTEREST]]),"")</f>
        <v>131361.62395273658</v>
      </c>
    </row>
    <row r="162" spans="2:11" x14ac:dyDescent="0.2">
      <c r="B162" s="11">
        <f ca="1">IF(LoanIsGood,IF(ROW()-ROW(PaymentSchedule[[#Headers],[PMT NO]])&gt;ScheduledNumberOfPayments,"",ROW()-ROW(PaymentSchedule[[#Headers],[PMT NO]])),"")</f>
        <v>151</v>
      </c>
      <c r="C162" s="13">
        <f ca="1">IF(PaymentSchedule[[#This Row],[PMT NO]]&lt;&gt;"",EOMONTH(LoanStartDate,ROW(PaymentSchedule[[#This Row],[PMT NO]])-ROW(PaymentSchedule[[#Headers],[PMT NO]])-2)+DAY(LoanStartDate),"")</f>
        <v>48516</v>
      </c>
      <c r="D162" s="15">
        <f ca="1">IF(PaymentSchedule[[#This Row],[PMT NO]]&lt;&gt;"",IF(ROW()-ROW(PaymentSchedule[[#Headers],[BEGINNING BALANCE]])=1,LoanAmount,INDEX(PaymentSchedule[ENDING BALANCE],ROW()-ROW(PaymentSchedule[[#Headers],[BEGINNING BALANCE]])-1)),"")</f>
        <v>185743.87276406982</v>
      </c>
      <c r="E162" s="15">
        <f ca="1">IF(PaymentSchedule[[#This Row],[PMT NO]]&lt;&gt;"",ScheduledPayment,"")</f>
        <v>1304.1183412577773</v>
      </c>
      <c r="F16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6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62" s="15">
        <f ca="1">IF(PaymentSchedule[[#This Row],[PMT NO]]&lt;&gt;"",PaymentSchedule[[#This Row],[TOTAL PAYMENT]]-PaymentSchedule[[#This Row],[INTEREST]],"")</f>
        <v>568.88217823333423</v>
      </c>
      <c r="I162" s="15">
        <f ca="1">IF(PaymentSchedule[[#This Row],[PMT NO]]&lt;&gt;"",PaymentSchedule[[#This Row],[BEGINNING BALANCE]]*(InterestRate/PaymentsPerYear),"")</f>
        <v>735.23616302444304</v>
      </c>
      <c r="J16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185174.99058583649</v>
      </c>
      <c r="K162" s="15">
        <f ca="1">IF(PaymentSchedule[[#This Row],[PMT NO]]&lt;&gt;"",SUM(INDEX(PaymentSchedule[INTEREST],1,1):PaymentSchedule[[#This Row],[INTEREST]]),"")</f>
        <v>132096.86011576102</v>
      </c>
    </row>
    <row r="163" spans="2:11" x14ac:dyDescent="0.2">
      <c r="B163" s="11">
        <f ca="1">IF(LoanIsGood,IF(ROW()-ROW(PaymentSchedule[[#Headers],[PMT NO]])&gt;ScheduledNumberOfPayments,"",ROW()-ROW(PaymentSchedule[[#Headers],[PMT NO]])),"")</f>
        <v>152</v>
      </c>
      <c r="C163" s="13">
        <f ca="1">IF(PaymentSchedule[[#This Row],[PMT NO]]&lt;&gt;"",EOMONTH(LoanStartDate,ROW(PaymentSchedule[[#This Row],[PMT NO]])-ROW(PaymentSchedule[[#Headers],[PMT NO]])-2)+DAY(LoanStartDate),"")</f>
        <v>48547</v>
      </c>
      <c r="D163" s="15">
        <f ca="1">IF(PaymentSchedule[[#This Row],[PMT NO]]&lt;&gt;"",IF(ROW()-ROW(PaymentSchedule[[#Headers],[BEGINNING BALANCE]])=1,LoanAmount,INDEX(PaymentSchedule[ENDING BALANCE],ROW()-ROW(PaymentSchedule[[#Headers],[BEGINNING BALANCE]])-1)),"")</f>
        <v>185174.99058583649</v>
      </c>
      <c r="E163" s="15">
        <f ca="1">IF(PaymentSchedule[[#This Row],[PMT NO]]&lt;&gt;"",ScheduledPayment,"")</f>
        <v>1304.1183412577773</v>
      </c>
      <c r="F16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6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63" s="15">
        <f ca="1">IF(PaymentSchedule[[#This Row],[PMT NO]]&lt;&gt;"",PaymentSchedule[[#This Row],[TOTAL PAYMENT]]-PaymentSchedule[[#This Row],[INTEREST]],"")</f>
        <v>571.13400352217445</v>
      </c>
      <c r="I163" s="15">
        <f ca="1">IF(PaymentSchedule[[#This Row],[PMT NO]]&lt;&gt;"",PaymentSchedule[[#This Row],[BEGINNING BALANCE]]*(InterestRate/PaymentsPerYear),"")</f>
        <v>732.98433773560282</v>
      </c>
      <c r="J16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184603.85658231433</v>
      </c>
      <c r="K163" s="15">
        <f ca="1">IF(PaymentSchedule[[#This Row],[PMT NO]]&lt;&gt;"",SUM(INDEX(PaymentSchedule[INTEREST],1,1):PaymentSchedule[[#This Row],[INTEREST]]),"")</f>
        <v>132829.84445349663</v>
      </c>
    </row>
    <row r="164" spans="2:11" x14ac:dyDescent="0.2">
      <c r="B164" s="11">
        <f ca="1">IF(LoanIsGood,IF(ROW()-ROW(PaymentSchedule[[#Headers],[PMT NO]])&gt;ScheduledNumberOfPayments,"",ROW()-ROW(PaymentSchedule[[#Headers],[PMT NO]])),"")</f>
        <v>153</v>
      </c>
      <c r="C164" s="13">
        <f ca="1">IF(PaymentSchedule[[#This Row],[PMT NO]]&lt;&gt;"",EOMONTH(LoanStartDate,ROW(PaymentSchedule[[#This Row],[PMT NO]])-ROW(PaymentSchedule[[#Headers],[PMT NO]])-2)+DAY(LoanStartDate),"")</f>
        <v>48577</v>
      </c>
      <c r="D164" s="15">
        <f ca="1">IF(PaymentSchedule[[#This Row],[PMT NO]]&lt;&gt;"",IF(ROW()-ROW(PaymentSchedule[[#Headers],[BEGINNING BALANCE]])=1,LoanAmount,INDEX(PaymentSchedule[ENDING BALANCE],ROW()-ROW(PaymentSchedule[[#Headers],[BEGINNING BALANCE]])-1)),"")</f>
        <v>184603.85658231433</v>
      </c>
      <c r="E164" s="15">
        <f ca="1">IF(PaymentSchedule[[#This Row],[PMT NO]]&lt;&gt;"",ScheduledPayment,"")</f>
        <v>1304.1183412577773</v>
      </c>
      <c r="F16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6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64" s="15">
        <f ca="1">IF(PaymentSchedule[[#This Row],[PMT NO]]&lt;&gt;"",PaymentSchedule[[#This Row],[TOTAL PAYMENT]]-PaymentSchedule[[#This Row],[INTEREST]],"")</f>
        <v>573.3947422861163</v>
      </c>
      <c r="I164" s="15">
        <f ca="1">IF(PaymentSchedule[[#This Row],[PMT NO]]&lt;&gt;"",PaymentSchedule[[#This Row],[BEGINNING BALANCE]]*(InterestRate/PaymentsPerYear),"")</f>
        <v>730.72359897166098</v>
      </c>
      <c r="J16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184030.46184002821</v>
      </c>
      <c r="K164" s="15">
        <f ca="1">IF(PaymentSchedule[[#This Row],[PMT NO]]&lt;&gt;"",SUM(INDEX(PaymentSchedule[INTEREST],1,1):PaymentSchedule[[#This Row],[INTEREST]]),"")</f>
        <v>133560.5680524683</v>
      </c>
    </row>
    <row r="165" spans="2:11" x14ac:dyDescent="0.2">
      <c r="B165" s="11">
        <f ca="1">IF(LoanIsGood,IF(ROW()-ROW(PaymentSchedule[[#Headers],[PMT NO]])&gt;ScheduledNumberOfPayments,"",ROW()-ROW(PaymentSchedule[[#Headers],[PMT NO]])),"")</f>
        <v>154</v>
      </c>
      <c r="C165" s="13">
        <f ca="1">IF(PaymentSchedule[[#This Row],[PMT NO]]&lt;&gt;"",EOMONTH(LoanStartDate,ROW(PaymentSchedule[[#This Row],[PMT NO]])-ROW(PaymentSchedule[[#Headers],[PMT NO]])-2)+DAY(LoanStartDate),"")</f>
        <v>48608</v>
      </c>
      <c r="D165" s="15">
        <f ca="1">IF(PaymentSchedule[[#This Row],[PMT NO]]&lt;&gt;"",IF(ROW()-ROW(PaymentSchedule[[#Headers],[BEGINNING BALANCE]])=1,LoanAmount,INDEX(PaymentSchedule[ENDING BALANCE],ROW()-ROW(PaymentSchedule[[#Headers],[BEGINNING BALANCE]])-1)),"")</f>
        <v>184030.46184002821</v>
      </c>
      <c r="E165" s="15">
        <f ca="1">IF(PaymentSchedule[[#This Row],[PMT NO]]&lt;&gt;"",ScheduledPayment,"")</f>
        <v>1304.1183412577773</v>
      </c>
      <c r="F16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6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65" s="15">
        <f ca="1">IF(PaymentSchedule[[#This Row],[PMT NO]]&lt;&gt;"",PaymentSchedule[[#This Row],[TOTAL PAYMENT]]-PaymentSchedule[[#This Row],[INTEREST]],"")</f>
        <v>575.66442980766556</v>
      </c>
      <c r="I165" s="15">
        <f ca="1">IF(PaymentSchedule[[#This Row],[PMT NO]]&lt;&gt;"",PaymentSchedule[[#This Row],[BEGINNING BALANCE]]*(InterestRate/PaymentsPerYear),"")</f>
        <v>728.45391145011172</v>
      </c>
      <c r="J16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183454.79741022055</v>
      </c>
      <c r="K165" s="15">
        <f ca="1">IF(PaymentSchedule[[#This Row],[PMT NO]]&lt;&gt;"",SUM(INDEX(PaymentSchedule[INTEREST],1,1):PaymentSchedule[[#This Row],[INTEREST]]),"")</f>
        <v>134289.02196391841</v>
      </c>
    </row>
    <row r="166" spans="2:11" x14ac:dyDescent="0.2">
      <c r="B166" s="11">
        <f ca="1">IF(LoanIsGood,IF(ROW()-ROW(PaymentSchedule[[#Headers],[PMT NO]])&gt;ScheduledNumberOfPayments,"",ROW()-ROW(PaymentSchedule[[#Headers],[PMT NO]])),"")</f>
        <v>155</v>
      </c>
      <c r="C166" s="13">
        <f ca="1">IF(PaymentSchedule[[#This Row],[PMT NO]]&lt;&gt;"",EOMONTH(LoanStartDate,ROW(PaymentSchedule[[#This Row],[PMT NO]])-ROW(PaymentSchedule[[#Headers],[PMT NO]])-2)+DAY(LoanStartDate),"")</f>
        <v>48639</v>
      </c>
      <c r="D166" s="15">
        <f ca="1">IF(PaymentSchedule[[#This Row],[PMT NO]]&lt;&gt;"",IF(ROW()-ROW(PaymentSchedule[[#Headers],[BEGINNING BALANCE]])=1,LoanAmount,INDEX(PaymentSchedule[ENDING BALANCE],ROW()-ROW(PaymentSchedule[[#Headers],[BEGINNING BALANCE]])-1)),"")</f>
        <v>183454.79741022055</v>
      </c>
      <c r="E166" s="15">
        <f ca="1">IF(PaymentSchedule[[#This Row],[PMT NO]]&lt;&gt;"",ScheduledPayment,"")</f>
        <v>1304.1183412577773</v>
      </c>
      <c r="F16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6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66" s="15">
        <f ca="1">IF(PaymentSchedule[[#This Row],[PMT NO]]&lt;&gt;"",PaymentSchedule[[#This Row],[TOTAL PAYMENT]]-PaymentSchedule[[#This Row],[INTEREST]],"")</f>
        <v>577.94310150898752</v>
      </c>
      <c r="I166" s="15">
        <f ca="1">IF(PaymentSchedule[[#This Row],[PMT NO]]&lt;&gt;"",PaymentSchedule[[#This Row],[BEGINNING BALANCE]]*(InterestRate/PaymentsPerYear),"")</f>
        <v>726.17523974878975</v>
      </c>
      <c r="J16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182876.85430871157</v>
      </c>
      <c r="K166" s="15">
        <f ca="1">IF(PaymentSchedule[[#This Row],[PMT NO]]&lt;&gt;"",SUM(INDEX(PaymentSchedule[INTEREST],1,1):PaymentSchedule[[#This Row],[INTEREST]]),"")</f>
        <v>135015.19720366719</v>
      </c>
    </row>
    <row r="167" spans="2:11" x14ac:dyDescent="0.2">
      <c r="B167" s="11">
        <f ca="1">IF(LoanIsGood,IF(ROW()-ROW(PaymentSchedule[[#Headers],[PMT NO]])&gt;ScheduledNumberOfPayments,"",ROW()-ROW(PaymentSchedule[[#Headers],[PMT NO]])),"")</f>
        <v>156</v>
      </c>
      <c r="C167" s="13">
        <f ca="1">IF(PaymentSchedule[[#This Row],[PMT NO]]&lt;&gt;"",EOMONTH(LoanStartDate,ROW(PaymentSchedule[[#This Row],[PMT NO]])-ROW(PaymentSchedule[[#Headers],[PMT NO]])-2)+DAY(LoanStartDate),"")</f>
        <v>48667</v>
      </c>
      <c r="D167" s="15">
        <f ca="1">IF(PaymentSchedule[[#This Row],[PMT NO]]&lt;&gt;"",IF(ROW()-ROW(PaymentSchedule[[#Headers],[BEGINNING BALANCE]])=1,LoanAmount,INDEX(PaymentSchedule[ENDING BALANCE],ROW()-ROW(PaymentSchedule[[#Headers],[BEGINNING BALANCE]])-1)),"")</f>
        <v>182876.85430871157</v>
      </c>
      <c r="E167" s="15">
        <f ca="1">IF(PaymentSchedule[[#This Row],[PMT NO]]&lt;&gt;"",ScheduledPayment,"")</f>
        <v>1304.1183412577773</v>
      </c>
      <c r="F16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6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67" s="15">
        <f ca="1">IF(PaymentSchedule[[#This Row],[PMT NO]]&lt;&gt;"",PaymentSchedule[[#This Row],[TOTAL PAYMENT]]-PaymentSchedule[[#This Row],[INTEREST]],"")</f>
        <v>580.23079295246055</v>
      </c>
      <c r="I167" s="15">
        <f ca="1">IF(PaymentSchedule[[#This Row],[PMT NO]]&lt;&gt;"",PaymentSchedule[[#This Row],[BEGINNING BALANCE]]*(InterestRate/PaymentsPerYear),"")</f>
        <v>723.88754830531673</v>
      </c>
      <c r="J16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182296.6235157591</v>
      </c>
      <c r="K167" s="15">
        <f ca="1">IF(PaymentSchedule[[#This Row],[PMT NO]]&lt;&gt;"",SUM(INDEX(PaymentSchedule[INTEREST],1,1):PaymentSchedule[[#This Row],[INTEREST]]),"")</f>
        <v>135739.08475197252</v>
      </c>
    </row>
    <row r="168" spans="2:11" x14ac:dyDescent="0.2">
      <c r="B168" s="11">
        <f ca="1">IF(LoanIsGood,IF(ROW()-ROW(PaymentSchedule[[#Headers],[PMT NO]])&gt;ScheduledNumberOfPayments,"",ROW()-ROW(PaymentSchedule[[#Headers],[PMT NO]])),"")</f>
        <v>157</v>
      </c>
      <c r="C168" s="13">
        <f ca="1">IF(PaymentSchedule[[#This Row],[PMT NO]]&lt;&gt;"",EOMONTH(LoanStartDate,ROW(PaymentSchedule[[#This Row],[PMT NO]])-ROW(PaymentSchedule[[#Headers],[PMT NO]])-2)+DAY(LoanStartDate),"")</f>
        <v>48698</v>
      </c>
      <c r="D168" s="15">
        <f ca="1">IF(PaymentSchedule[[#This Row],[PMT NO]]&lt;&gt;"",IF(ROW()-ROW(PaymentSchedule[[#Headers],[BEGINNING BALANCE]])=1,LoanAmount,INDEX(PaymentSchedule[ENDING BALANCE],ROW()-ROW(PaymentSchedule[[#Headers],[BEGINNING BALANCE]])-1)),"")</f>
        <v>182296.6235157591</v>
      </c>
      <c r="E168" s="15">
        <f ca="1">IF(PaymentSchedule[[#This Row],[PMT NO]]&lt;&gt;"",ScheduledPayment,"")</f>
        <v>1304.1183412577773</v>
      </c>
      <c r="F16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6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68" s="15">
        <f ca="1">IF(PaymentSchedule[[#This Row],[PMT NO]]&lt;&gt;"",PaymentSchedule[[#This Row],[TOTAL PAYMENT]]-PaymentSchedule[[#This Row],[INTEREST]],"")</f>
        <v>582.5275398412308</v>
      </c>
      <c r="I168" s="15">
        <f ca="1">IF(PaymentSchedule[[#This Row],[PMT NO]]&lt;&gt;"",PaymentSchedule[[#This Row],[BEGINNING BALANCE]]*(InterestRate/PaymentsPerYear),"")</f>
        <v>721.59080141654647</v>
      </c>
      <c r="J16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181714.09597591788</v>
      </c>
      <c r="K168" s="15">
        <f ca="1">IF(PaymentSchedule[[#This Row],[PMT NO]]&lt;&gt;"",SUM(INDEX(PaymentSchedule[INTEREST],1,1):PaymentSchedule[[#This Row],[INTEREST]]),"")</f>
        <v>136460.67555338907</v>
      </c>
    </row>
    <row r="169" spans="2:11" x14ac:dyDescent="0.2">
      <c r="B169" s="11">
        <f ca="1">IF(LoanIsGood,IF(ROW()-ROW(PaymentSchedule[[#Headers],[PMT NO]])&gt;ScheduledNumberOfPayments,"",ROW()-ROW(PaymentSchedule[[#Headers],[PMT NO]])),"")</f>
        <v>158</v>
      </c>
      <c r="C169" s="13">
        <f ca="1">IF(PaymentSchedule[[#This Row],[PMT NO]]&lt;&gt;"",EOMONTH(LoanStartDate,ROW(PaymentSchedule[[#This Row],[PMT NO]])-ROW(PaymentSchedule[[#Headers],[PMT NO]])-2)+DAY(LoanStartDate),"")</f>
        <v>48728</v>
      </c>
      <c r="D169" s="15">
        <f ca="1">IF(PaymentSchedule[[#This Row],[PMT NO]]&lt;&gt;"",IF(ROW()-ROW(PaymentSchedule[[#Headers],[BEGINNING BALANCE]])=1,LoanAmount,INDEX(PaymentSchedule[ENDING BALANCE],ROW()-ROW(PaymentSchedule[[#Headers],[BEGINNING BALANCE]])-1)),"")</f>
        <v>181714.09597591788</v>
      </c>
      <c r="E169" s="15">
        <f ca="1">IF(PaymentSchedule[[#This Row],[PMT NO]]&lt;&gt;"",ScheduledPayment,"")</f>
        <v>1304.1183412577773</v>
      </c>
      <c r="F16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6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69" s="15">
        <f ca="1">IF(PaymentSchedule[[#This Row],[PMT NO]]&lt;&gt;"",PaymentSchedule[[#This Row],[TOTAL PAYMENT]]-PaymentSchedule[[#This Row],[INTEREST]],"")</f>
        <v>584.83337801976893</v>
      </c>
      <c r="I169" s="15">
        <f ca="1">IF(PaymentSchedule[[#This Row],[PMT NO]]&lt;&gt;"",PaymentSchedule[[#This Row],[BEGINNING BALANCE]]*(InterestRate/PaymentsPerYear),"")</f>
        <v>719.28496323800834</v>
      </c>
      <c r="J16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181129.26259789811</v>
      </c>
      <c r="K169" s="15">
        <f ca="1">IF(PaymentSchedule[[#This Row],[PMT NO]]&lt;&gt;"",SUM(INDEX(PaymentSchedule[INTEREST],1,1):PaymentSchedule[[#This Row],[INTEREST]]),"")</f>
        <v>137179.96051662706</v>
      </c>
    </row>
    <row r="170" spans="2:11" x14ac:dyDescent="0.2">
      <c r="B170" s="11">
        <f ca="1">IF(LoanIsGood,IF(ROW()-ROW(PaymentSchedule[[#Headers],[PMT NO]])&gt;ScheduledNumberOfPayments,"",ROW()-ROW(PaymentSchedule[[#Headers],[PMT NO]])),"")</f>
        <v>159</v>
      </c>
      <c r="C170" s="13">
        <f ca="1">IF(PaymentSchedule[[#This Row],[PMT NO]]&lt;&gt;"",EOMONTH(LoanStartDate,ROW(PaymentSchedule[[#This Row],[PMT NO]])-ROW(PaymentSchedule[[#Headers],[PMT NO]])-2)+DAY(LoanStartDate),"")</f>
        <v>48759</v>
      </c>
      <c r="D170" s="15">
        <f ca="1">IF(PaymentSchedule[[#This Row],[PMT NO]]&lt;&gt;"",IF(ROW()-ROW(PaymentSchedule[[#Headers],[BEGINNING BALANCE]])=1,LoanAmount,INDEX(PaymentSchedule[ENDING BALANCE],ROW()-ROW(PaymentSchedule[[#Headers],[BEGINNING BALANCE]])-1)),"")</f>
        <v>181129.26259789811</v>
      </c>
      <c r="E170" s="15">
        <f ca="1">IF(PaymentSchedule[[#This Row],[PMT NO]]&lt;&gt;"",ScheduledPayment,"")</f>
        <v>1304.1183412577773</v>
      </c>
      <c r="F17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7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70" s="15">
        <f ca="1">IF(PaymentSchedule[[#This Row],[PMT NO]]&lt;&gt;"",PaymentSchedule[[#This Row],[TOTAL PAYMENT]]-PaymentSchedule[[#This Row],[INTEREST]],"")</f>
        <v>587.14834347443059</v>
      </c>
      <c r="I170" s="15">
        <f ca="1">IF(PaymentSchedule[[#This Row],[PMT NO]]&lt;&gt;"",PaymentSchedule[[#This Row],[BEGINNING BALANCE]]*(InterestRate/PaymentsPerYear),"")</f>
        <v>716.96999778334668</v>
      </c>
      <c r="J17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180542.11425442368</v>
      </c>
      <c r="K170" s="15">
        <f ca="1">IF(PaymentSchedule[[#This Row],[PMT NO]]&lt;&gt;"",SUM(INDEX(PaymentSchedule[INTEREST],1,1):PaymentSchedule[[#This Row],[INTEREST]]),"")</f>
        <v>137896.9305144104</v>
      </c>
    </row>
    <row r="171" spans="2:11" x14ac:dyDescent="0.2">
      <c r="B171" s="11">
        <f ca="1">IF(LoanIsGood,IF(ROW()-ROW(PaymentSchedule[[#Headers],[PMT NO]])&gt;ScheduledNumberOfPayments,"",ROW()-ROW(PaymentSchedule[[#Headers],[PMT NO]])),"")</f>
        <v>160</v>
      </c>
      <c r="C171" s="13">
        <f ca="1">IF(PaymentSchedule[[#This Row],[PMT NO]]&lt;&gt;"",EOMONTH(LoanStartDate,ROW(PaymentSchedule[[#This Row],[PMT NO]])-ROW(PaymentSchedule[[#Headers],[PMT NO]])-2)+DAY(LoanStartDate),"")</f>
        <v>48789</v>
      </c>
      <c r="D171" s="15">
        <f ca="1">IF(PaymentSchedule[[#This Row],[PMT NO]]&lt;&gt;"",IF(ROW()-ROW(PaymentSchedule[[#Headers],[BEGINNING BALANCE]])=1,LoanAmount,INDEX(PaymentSchedule[ENDING BALANCE],ROW()-ROW(PaymentSchedule[[#Headers],[BEGINNING BALANCE]])-1)),"")</f>
        <v>180542.11425442368</v>
      </c>
      <c r="E171" s="15">
        <f ca="1">IF(PaymentSchedule[[#This Row],[PMT NO]]&lt;&gt;"",ScheduledPayment,"")</f>
        <v>1304.1183412577773</v>
      </c>
      <c r="F17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7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71" s="15">
        <f ca="1">IF(PaymentSchedule[[#This Row],[PMT NO]]&lt;&gt;"",PaymentSchedule[[#This Row],[TOTAL PAYMENT]]-PaymentSchedule[[#This Row],[INTEREST]],"")</f>
        <v>589.47247233401686</v>
      </c>
      <c r="I171" s="15">
        <f ca="1">IF(PaymentSchedule[[#This Row],[PMT NO]]&lt;&gt;"",PaymentSchedule[[#This Row],[BEGINNING BALANCE]]*(InterestRate/PaymentsPerYear),"")</f>
        <v>714.64586892376042</v>
      </c>
      <c r="J17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179952.64178208966</v>
      </c>
      <c r="K171" s="15">
        <f ca="1">IF(PaymentSchedule[[#This Row],[PMT NO]]&lt;&gt;"",SUM(INDEX(PaymentSchedule[INTEREST],1,1):PaymentSchedule[[#This Row],[INTEREST]]),"")</f>
        <v>138611.57638333415</v>
      </c>
    </row>
    <row r="172" spans="2:11" x14ac:dyDescent="0.2">
      <c r="B172" s="11">
        <f ca="1">IF(LoanIsGood,IF(ROW()-ROW(PaymentSchedule[[#Headers],[PMT NO]])&gt;ScheduledNumberOfPayments,"",ROW()-ROW(PaymentSchedule[[#Headers],[PMT NO]])),"")</f>
        <v>161</v>
      </c>
      <c r="C172" s="13">
        <f ca="1">IF(PaymentSchedule[[#This Row],[PMT NO]]&lt;&gt;"",EOMONTH(LoanStartDate,ROW(PaymentSchedule[[#This Row],[PMT NO]])-ROW(PaymentSchedule[[#Headers],[PMT NO]])-2)+DAY(LoanStartDate),"")</f>
        <v>48820</v>
      </c>
      <c r="D172" s="15">
        <f ca="1">IF(PaymentSchedule[[#This Row],[PMT NO]]&lt;&gt;"",IF(ROW()-ROW(PaymentSchedule[[#Headers],[BEGINNING BALANCE]])=1,LoanAmount,INDEX(PaymentSchedule[ENDING BALANCE],ROW()-ROW(PaymentSchedule[[#Headers],[BEGINNING BALANCE]])-1)),"")</f>
        <v>179952.64178208966</v>
      </c>
      <c r="E172" s="15">
        <f ca="1">IF(PaymentSchedule[[#This Row],[PMT NO]]&lt;&gt;"",ScheduledPayment,"")</f>
        <v>1304.1183412577773</v>
      </c>
      <c r="F17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7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72" s="15">
        <f ca="1">IF(PaymentSchedule[[#This Row],[PMT NO]]&lt;&gt;"",PaymentSchedule[[#This Row],[TOTAL PAYMENT]]-PaymentSchedule[[#This Row],[INTEREST]],"")</f>
        <v>591.805800870339</v>
      </c>
      <c r="I172" s="15">
        <f ca="1">IF(PaymentSchedule[[#This Row],[PMT NO]]&lt;&gt;"",PaymentSchedule[[#This Row],[BEGINNING BALANCE]]*(InterestRate/PaymentsPerYear),"")</f>
        <v>712.31254038743828</v>
      </c>
      <c r="J17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179360.83598121931</v>
      </c>
      <c r="K172" s="15">
        <f ca="1">IF(PaymentSchedule[[#This Row],[PMT NO]]&lt;&gt;"",SUM(INDEX(PaymentSchedule[INTEREST],1,1):PaymentSchedule[[#This Row],[INTEREST]]),"")</f>
        <v>139323.88892372159</v>
      </c>
    </row>
    <row r="173" spans="2:11" x14ac:dyDescent="0.2">
      <c r="B173" s="11">
        <f ca="1">IF(LoanIsGood,IF(ROW()-ROW(PaymentSchedule[[#Headers],[PMT NO]])&gt;ScheduledNumberOfPayments,"",ROW()-ROW(PaymentSchedule[[#Headers],[PMT NO]])),"")</f>
        <v>162</v>
      </c>
      <c r="C173" s="13">
        <f ca="1">IF(PaymentSchedule[[#This Row],[PMT NO]]&lt;&gt;"",EOMONTH(LoanStartDate,ROW(PaymentSchedule[[#This Row],[PMT NO]])-ROW(PaymentSchedule[[#Headers],[PMT NO]])-2)+DAY(LoanStartDate),"")</f>
        <v>48851</v>
      </c>
      <c r="D173" s="15">
        <f ca="1">IF(PaymentSchedule[[#This Row],[PMT NO]]&lt;&gt;"",IF(ROW()-ROW(PaymentSchedule[[#Headers],[BEGINNING BALANCE]])=1,LoanAmount,INDEX(PaymentSchedule[ENDING BALANCE],ROW()-ROW(PaymentSchedule[[#Headers],[BEGINNING BALANCE]])-1)),"")</f>
        <v>179360.83598121931</v>
      </c>
      <c r="E173" s="15">
        <f ca="1">IF(PaymentSchedule[[#This Row],[PMT NO]]&lt;&gt;"",ScheduledPayment,"")</f>
        <v>1304.1183412577773</v>
      </c>
      <c r="F17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7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73" s="15">
        <f ca="1">IF(PaymentSchedule[[#This Row],[PMT NO]]&lt;&gt;"",PaymentSchedule[[#This Row],[TOTAL PAYMENT]]-PaymentSchedule[[#This Row],[INTEREST]],"")</f>
        <v>594.14836549878407</v>
      </c>
      <c r="I173" s="15">
        <f ca="1">IF(PaymentSchedule[[#This Row],[PMT NO]]&lt;&gt;"",PaymentSchedule[[#This Row],[BEGINNING BALANCE]]*(InterestRate/PaymentsPerYear),"")</f>
        <v>709.9699757589932</v>
      </c>
      <c r="J17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178766.68761572053</v>
      </c>
      <c r="K173" s="15">
        <f ca="1">IF(PaymentSchedule[[#This Row],[PMT NO]]&lt;&gt;"",SUM(INDEX(PaymentSchedule[INTEREST],1,1):PaymentSchedule[[#This Row],[INTEREST]]),"")</f>
        <v>140033.85889948058</v>
      </c>
    </row>
    <row r="174" spans="2:11" x14ac:dyDescent="0.2">
      <c r="B174" s="11">
        <f ca="1">IF(LoanIsGood,IF(ROW()-ROW(PaymentSchedule[[#Headers],[PMT NO]])&gt;ScheduledNumberOfPayments,"",ROW()-ROW(PaymentSchedule[[#Headers],[PMT NO]])),"")</f>
        <v>163</v>
      </c>
      <c r="C174" s="13">
        <f ca="1">IF(PaymentSchedule[[#This Row],[PMT NO]]&lt;&gt;"",EOMONTH(LoanStartDate,ROW(PaymentSchedule[[#This Row],[PMT NO]])-ROW(PaymentSchedule[[#Headers],[PMT NO]])-2)+DAY(LoanStartDate),"")</f>
        <v>48881</v>
      </c>
      <c r="D174" s="15">
        <f ca="1">IF(PaymentSchedule[[#This Row],[PMT NO]]&lt;&gt;"",IF(ROW()-ROW(PaymentSchedule[[#Headers],[BEGINNING BALANCE]])=1,LoanAmount,INDEX(PaymentSchedule[ENDING BALANCE],ROW()-ROW(PaymentSchedule[[#Headers],[BEGINNING BALANCE]])-1)),"")</f>
        <v>178766.68761572053</v>
      </c>
      <c r="E174" s="15">
        <f ca="1">IF(PaymentSchedule[[#This Row],[PMT NO]]&lt;&gt;"",ScheduledPayment,"")</f>
        <v>1304.1183412577773</v>
      </c>
      <c r="F17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7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74" s="15">
        <f ca="1">IF(PaymentSchedule[[#This Row],[PMT NO]]&lt;&gt;"",PaymentSchedule[[#This Row],[TOTAL PAYMENT]]-PaymentSchedule[[#This Row],[INTEREST]],"")</f>
        <v>596.50020277888348</v>
      </c>
      <c r="I174" s="15">
        <f ca="1">IF(PaymentSchedule[[#This Row],[PMT NO]]&lt;&gt;"",PaymentSchedule[[#This Row],[BEGINNING BALANCE]]*(InterestRate/PaymentsPerYear),"")</f>
        <v>707.6181384788938</v>
      </c>
      <c r="J17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178170.18741294165</v>
      </c>
      <c r="K174" s="15">
        <f ca="1">IF(PaymentSchedule[[#This Row],[PMT NO]]&lt;&gt;"",SUM(INDEX(PaymentSchedule[INTEREST],1,1):PaymentSchedule[[#This Row],[INTEREST]]),"")</f>
        <v>140741.47703795947</v>
      </c>
    </row>
    <row r="175" spans="2:11" x14ac:dyDescent="0.2">
      <c r="B175" s="11">
        <f ca="1">IF(LoanIsGood,IF(ROW()-ROW(PaymentSchedule[[#Headers],[PMT NO]])&gt;ScheduledNumberOfPayments,"",ROW()-ROW(PaymentSchedule[[#Headers],[PMT NO]])),"")</f>
        <v>164</v>
      </c>
      <c r="C175" s="13">
        <f ca="1">IF(PaymentSchedule[[#This Row],[PMT NO]]&lt;&gt;"",EOMONTH(LoanStartDate,ROW(PaymentSchedule[[#This Row],[PMT NO]])-ROW(PaymentSchedule[[#Headers],[PMT NO]])-2)+DAY(LoanStartDate),"")</f>
        <v>48912</v>
      </c>
      <c r="D175" s="15">
        <f ca="1">IF(PaymentSchedule[[#This Row],[PMT NO]]&lt;&gt;"",IF(ROW()-ROW(PaymentSchedule[[#Headers],[BEGINNING BALANCE]])=1,LoanAmount,INDEX(PaymentSchedule[ENDING BALANCE],ROW()-ROW(PaymentSchedule[[#Headers],[BEGINNING BALANCE]])-1)),"")</f>
        <v>178170.18741294165</v>
      </c>
      <c r="E175" s="15">
        <f ca="1">IF(PaymentSchedule[[#This Row],[PMT NO]]&lt;&gt;"",ScheduledPayment,"")</f>
        <v>1304.1183412577773</v>
      </c>
      <c r="F17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7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75" s="15">
        <f ca="1">IF(PaymentSchedule[[#This Row],[PMT NO]]&lt;&gt;"",PaymentSchedule[[#This Row],[TOTAL PAYMENT]]-PaymentSchedule[[#This Row],[INTEREST]],"")</f>
        <v>598.86134941488319</v>
      </c>
      <c r="I175" s="15">
        <f ca="1">IF(PaymentSchedule[[#This Row],[PMT NO]]&lt;&gt;"",PaymentSchedule[[#This Row],[BEGINNING BALANCE]]*(InterestRate/PaymentsPerYear),"")</f>
        <v>705.25699184289408</v>
      </c>
      <c r="J17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177571.32606352677</v>
      </c>
      <c r="K175" s="15">
        <f ca="1">IF(PaymentSchedule[[#This Row],[PMT NO]]&lt;&gt;"",SUM(INDEX(PaymentSchedule[INTEREST],1,1):PaymentSchedule[[#This Row],[INTEREST]]),"")</f>
        <v>141446.73402980238</v>
      </c>
    </row>
    <row r="176" spans="2:11" x14ac:dyDescent="0.2">
      <c r="B176" s="11">
        <f ca="1">IF(LoanIsGood,IF(ROW()-ROW(PaymentSchedule[[#Headers],[PMT NO]])&gt;ScheduledNumberOfPayments,"",ROW()-ROW(PaymentSchedule[[#Headers],[PMT NO]])),"")</f>
        <v>165</v>
      </c>
      <c r="C176" s="13">
        <f ca="1">IF(PaymentSchedule[[#This Row],[PMT NO]]&lt;&gt;"",EOMONTH(LoanStartDate,ROW(PaymentSchedule[[#This Row],[PMT NO]])-ROW(PaymentSchedule[[#Headers],[PMT NO]])-2)+DAY(LoanStartDate),"")</f>
        <v>48942</v>
      </c>
      <c r="D176" s="15">
        <f ca="1">IF(PaymentSchedule[[#This Row],[PMT NO]]&lt;&gt;"",IF(ROW()-ROW(PaymentSchedule[[#Headers],[BEGINNING BALANCE]])=1,LoanAmount,INDEX(PaymentSchedule[ENDING BALANCE],ROW()-ROW(PaymentSchedule[[#Headers],[BEGINNING BALANCE]])-1)),"")</f>
        <v>177571.32606352677</v>
      </c>
      <c r="E176" s="15">
        <f ca="1">IF(PaymentSchedule[[#This Row],[PMT NO]]&lt;&gt;"",ScheduledPayment,"")</f>
        <v>1304.1183412577773</v>
      </c>
      <c r="F17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7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76" s="15">
        <f ca="1">IF(PaymentSchedule[[#This Row],[PMT NO]]&lt;&gt;"",PaymentSchedule[[#This Row],[TOTAL PAYMENT]]-PaymentSchedule[[#This Row],[INTEREST]],"")</f>
        <v>601.23184225631712</v>
      </c>
      <c r="I176" s="15">
        <f ca="1">IF(PaymentSchedule[[#This Row],[PMT NO]]&lt;&gt;"",PaymentSchedule[[#This Row],[BEGINNING BALANCE]]*(InterestRate/PaymentsPerYear),"")</f>
        <v>702.88649900146015</v>
      </c>
      <c r="J17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176970.09422127044</v>
      </c>
      <c r="K176" s="15">
        <f ca="1">IF(PaymentSchedule[[#This Row],[PMT NO]]&lt;&gt;"",SUM(INDEX(PaymentSchedule[INTEREST],1,1):PaymentSchedule[[#This Row],[INTEREST]]),"")</f>
        <v>142149.62052880385</v>
      </c>
    </row>
    <row r="177" spans="2:11" x14ac:dyDescent="0.2">
      <c r="B177" s="11">
        <f ca="1">IF(LoanIsGood,IF(ROW()-ROW(PaymentSchedule[[#Headers],[PMT NO]])&gt;ScheduledNumberOfPayments,"",ROW()-ROW(PaymentSchedule[[#Headers],[PMT NO]])),"")</f>
        <v>166</v>
      </c>
      <c r="C177" s="13">
        <f ca="1">IF(PaymentSchedule[[#This Row],[PMT NO]]&lt;&gt;"",EOMONTH(LoanStartDate,ROW(PaymentSchedule[[#This Row],[PMT NO]])-ROW(PaymentSchedule[[#Headers],[PMT NO]])-2)+DAY(LoanStartDate),"")</f>
        <v>48973</v>
      </c>
      <c r="D177" s="15">
        <f ca="1">IF(PaymentSchedule[[#This Row],[PMT NO]]&lt;&gt;"",IF(ROW()-ROW(PaymentSchedule[[#Headers],[BEGINNING BALANCE]])=1,LoanAmount,INDEX(PaymentSchedule[ENDING BALANCE],ROW()-ROW(PaymentSchedule[[#Headers],[BEGINNING BALANCE]])-1)),"")</f>
        <v>176970.09422127044</v>
      </c>
      <c r="E177" s="15">
        <f ca="1">IF(PaymentSchedule[[#This Row],[PMT NO]]&lt;&gt;"",ScheduledPayment,"")</f>
        <v>1304.1183412577773</v>
      </c>
      <c r="F17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7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77" s="15">
        <f ca="1">IF(PaymentSchedule[[#This Row],[PMT NO]]&lt;&gt;"",PaymentSchedule[[#This Row],[TOTAL PAYMENT]]-PaymentSchedule[[#This Row],[INTEREST]],"")</f>
        <v>603.61171829858176</v>
      </c>
      <c r="I177" s="15">
        <f ca="1">IF(PaymentSchedule[[#This Row],[PMT NO]]&lt;&gt;"",PaymentSchedule[[#This Row],[BEGINNING BALANCE]]*(InterestRate/PaymentsPerYear),"")</f>
        <v>700.50662295919551</v>
      </c>
      <c r="J17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176366.48250297186</v>
      </c>
      <c r="K177" s="15">
        <f ca="1">IF(PaymentSchedule[[#This Row],[PMT NO]]&lt;&gt;"",SUM(INDEX(PaymentSchedule[INTEREST],1,1):PaymentSchedule[[#This Row],[INTEREST]]),"")</f>
        <v>142850.12715176304</v>
      </c>
    </row>
    <row r="178" spans="2:11" x14ac:dyDescent="0.2">
      <c r="B178" s="11">
        <f ca="1">IF(LoanIsGood,IF(ROW()-ROW(PaymentSchedule[[#Headers],[PMT NO]])&gt;ScheduledNumberOfPayments,"",ROW()-ROW(PaymentSchedule[[#Headers],[PMT NO]])),"")</f>
        <v>167</v>
      </c>
      <c r="C178" s="13">
        <f ca="1">IF(PaymentSchedule[[#This Row],[PMT NO]]&lt;&gt;"",EOMONTH(LoanStartDate,ROW(PaymentSchedule[[#This Row],[PMT NO]])-ROW(PaymentSchedule[[#Headers],[PMT NO]])-2)+DAY(LoanStartDate),"")</f>
        <v>49004</v>
      </c>
      <c r="D178" s="15">
        <f ca="1">IF(PaymentSchedule[[#This Row],[PMT NO]]&lt;&gt;"",IF(ROW()-ROW(PaymentSchedule[[#Headers],[BEGINNING BALANCE]])=1,LoanAmount,INDEX(PaymentSchedule[ENDING BALANCE],ROW()-ROW(PaymentSchedule[[#Headers],[BEGINNING BALANCE]])-1)),"")</f>
        <v>176366.48250297186</v>
      </c>
      <c r="E178" s="15">
        <f ca="1">IF(PaymentSchedule[[#This Row],[PMT NO]]&lt;&gt;"",ScheduledPayment,"")</f>
        <v>1304.1183412577773</v>
      </c>
      <c r="F17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7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78" s="15">
        <f ca="1">IF(PaymentSchedule[[#This Row],[PMT NO]]&lt;&gt;"",PaymentSchedule[[#This Row],[TOTAL PAYMENT]]-PaymentSchedule[[#This Row],[INTEREST]],"")</f>
        <v>606.00101468351363</v>
      </c>
      <c r="I178" s="15">
        <f ca="1">IF(PaymentSchedule[[#This Row],[PMT NO]]&lt;&gt;"",PaymentSchedule[[#This Row],[BEGINNING BALANCE]]*(InterestRate/PaymentsPerYear),"")</f>
        <v>698.11732657426364</v>
      </c>
      <c r="J17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175760.48148828835</v>
      </c>
      <c r="K178" s="15">
        <f ca="1">IF(PaymentSchedule[[#This Row],[PMT NO]]&lt;&gt;"",SUM(INDEX(PaymentSchedule[INTEREST],1,1):PaymentSchedule[[#This Row],[INTEREST]]),"")</f>
        <v>143548.24447833729</v>
      </c>
    </row>
    <row r="179" spans="2:11" x14ac:dyDescent="0.2">
      <c r="B179" s="11">
        <f ca="1">IF(LoanIsGood,IF(ROW()-ROW(PaymentSchedule[[#Headers],[PMT NO]])&gt;ScheduledNumberOfPayments,"",ROW()-ROW(PaymentSchedule[[#Headers],[PMT NO]])),"")</f>
        <v>168</v>
      </c>
      <c r="C179" s="13">
        <f ca="1">IF(PaymentSchedule[[#This Row],[PMT NO]]&lt;&gt;"",EOMONTH(LoanStartDate,ROW(PaymentSchedule[[#This Row],[PMT NO]])-ROW(PaymentSchedule[[#Headers],[PMT NO]])-2)+DAY(LoanStartDate),"")</f>
        <v>49032</v>
      </c>
      <c r="D179" s="15">
        <f ca="1">IF(PaymentSchedule[[#This Row],[PMT NO]]&lt;&gt;"",IF(ROW()-ROW(PaymentSchedule[[#Headers],[BEGINNING BALANCE]])=1,LoanAmount,INDEX(PaymentSchedule[ENDING BALANCE],ROW()-ROW(PaymentSchedule[[#Headers],[BEGINNING BALANCE]])-1)),"")</f>
        <v>175760.48148828835</v>
      </c>
      <c r="E179" s="15">
        <f ca="1">IF(PaymentSchedule[[#This Row],[PMT NO]]&lt;&gt;"",ScheduledPayment,"")</f>
        <v>1304.1183412577773</v>
      </c>
      <c r="F17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7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79" s="15">
        <f ca="1">IF(PaymentSchedule[[#This Row],[PMT NO]]&lt;&gt;"",PaymentSchedule[[#This Row],[TOTAL PAYMENT]]-PaymentSchedule[[#This Row],[INTEREST]],"")</f>
        <v>608.39976869996917</v>
      </c>
      <c r="I179" s="15">
        <f ca="1">IF(PaymentSchedule[[#This Row],[PMT NO]]&lt;&gt;"",PaymentSchedule[[#This Row],[BEGINNING BALANCE]]*(InterestRate/PaymentsPerYear),"")</f>
        <v>695.7185725578081</v>
      </c>
      <c r="J17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175152.08171958837</v>
      </c>
      <c r="K179" s="15">
        <f ca="1">IF(PaymentSchedule[[#This Row],[PMT NO]]&lt;&gt;"",SUM(INDEX(PaymentSchedule[INTEREST],1,1):PaymentSchedule[[#This Row],[INTEREST]]),"")</f>
        <v>144243.96305089511</v>
      </c>
    </row>
    <row r="180" spans="2:11" x14ac:dyDescent="0.2">
      <c r="B180" s="11">
        <f ca="1">IF(LoanIsGood,IF(ROW()-ROW(PaymentSchedule[[#Headers],[PMT NO]])&gt;ScheduledNumberOfPayments,"",ROW()-ROW(PaymentSchedule[[#Headers],[PMT NO]])),"")</f>
        <v>169</v>
      </c>
      <c r="C180" s="13">
        <f ca="1">IF(PaymentSchedule[[#This Row],[PMT NO]]&lt;&gt;"",EOMONTH(LoanStartDate,ROW(PaymentSchedule[[#This Row],[PMT NO]])-ROW(PaymentSchedule[[#Headers],[PMT NO]])-2)+DAY(LoanStartDate),"")</f>
        <v>49063</v>
      </c>
      <c r="D180" s="15">
        <f ca="1">IF(PaymentSchedule[[#This Row],[PMT NO]]&lt;&gt;"",IF(ROW()-ROW(PaymentSchedule[[#Headers],[BEGINNING BALANCE]])=1,LoanAmount,INDEX(PaymentSchedule[ENDING BALANCE],ROW()-ROW(PaymentSchedule[[#Headers],[BEGINNING BALANCE]])-1)),"")</f>
        <v>175152.08171958837</v>
      </c>
      <c r="E180" s="15">
        <f ca="1">IF(PaymentSchedule[[#This Row],[PMT NO]]&lt;&gt;"",ScheduledPayment,"")</f>
        <v>1304.1183412577773</v>
      </c>
      <c r="F18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8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80" s="15">
        <f ca="1">IF(PaymentSchedule[[#This Row],[PMT NO]]&lt;&gt;"",PaymentSchedule[[#This Row],[TOTAL PAYMENT]]-PaymentSchedule[[#This Row],[INTEREST]],"")</f>
        <v>610.80801778440662</v>
      </c>
      <c r="I180" s="15">
        <f ca="1">IF(PaymentSchedule[[#This Row],[PMT NO]]&lt;&gt;"",PaymentSchedule[[#This Row],[BEGINNING BALANCE]]*(InterestRate/PaymentsPerYear),"")</f>
        <v>693.31032347337066</v>
      </c>
      <c r="J18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174541.27370180396</v>
      </c>
      <c r="K180" s="15">
        <f ca="1">IF(PaymentSchedule[[#This Row],[PMT NO]]&lt;&gt;"",SUM(INDEX(PaymentSchedule[INTEREST],1,1):PaymentSchedule[[#This Row],[INTEREST]]),"")</f>
        <v>144937.27337436847</v>
      </c>
    </row>
    <row r="181" spans="2:11" x14ac:dyDescent="0.2">
      <c r="B181" s="11">
        <f ca="1">IF(LoanIsGood,IF(ROW()-ROW(PaymentSchedule[[#Headers],[PMT NO]])&gt;ScheduledNumberOfPayments,"",ROW()-ROW(PaymentSchedule[[#Headers],[PMT NO]])),"")</f>
        <v>170</v>
      </c>
      <c r="C181" s="13">
        <f ca="1">IF(PaymentSchedule[[#This Row],[PMT NO]]&lt;&gt;"",EOMONTH(LoanStartDate,ROW(PaymentSchedule[[#This Row],[PMT NO]])-ROW(PaymentSchedule[[#Headers],[PMT NO]])-2)+DAY(LoanStartDate),"")</f>
        <v>49093</v>
      </c>
      <c r="D181" s="15">
        <f ca="1">IF(PaymentSchedule[[#This Row],[PMT NO]]&lt;&gt;"",IF(ROW()-ROW(PaymentSchedule[[#Headers],[BEGINNING BALANCE]])=1,LoanAmount,INDEX(PaymentSchedule[ENDING BALANCE],ROW()-ROW(PaymentSchedule[[#Headers],[BEGINNING BALANCE]])-1)),"")</f>
        <v>174541.27370180396</v>
      </c>
      <c r="E181" s="15">
        <f ca="1">IF(PaymentSchedule[[#This Row],[PMT NO]]&lt;&gt;"",ScheduledPayment,"")</f>
        <v>1304.1183412577773</v>
      </c>
      <c r="F18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8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81" s="15">
        <f ca="1">IF(PaymentSchedule[[#This Row],[PMT NO]]&lt;&gt;"",PaymentSchedule[[#This Row],[TOTAL PAYMENT]]-PaymentSchedule[[#This Row],[INTEREST]],"")</f>
        <v>613.22579952146987</v>
      </c>
      <c r="I181" s="15">
        <f ca="1">IF(PaymentSchedule[[#This Row],[PMT NO]]&lt;&gt;"",PaymentSchedule[[#This Row],[BEGINNING BALANCE]]*(InterestRate/PaymentsPerYear),"")</f>
        <v>690.89254173630741</v>
      </c>
      <c r="J18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173928.0479022825</v>
      </c>
      <c r="K181" s="15">
        <f ca="1">IF(PaymentSchedule[[#This Row],[PMT NO]]&lt;&gt;"",SUM(INDEX(PaymentSchedule[INTEREST],1,1):PaymentSchedule[[#This Row],[INTEREST]]),"")</f>
        <v>145628.16591610477</v>
      </c>
    </row>
    <row r="182" spans="2:11" x14ac:dyDescent="0.2">
      <c r="B182" s="11">
        <f ca="1">IF(LoanIsGood,IF(ROW()-ROW(PaymentSchedule[[#Headers],[PMT NO]])&gt;ScheduledNumberOfPayments,"",ROW()-ROW(PaymentSchedule[[#Headers],[PMT NO]])),"")</f>
        <v>171</v>
      </c>
      <c r="C182" s="13">
        <f ca="1">IF(PaymentSchedule[[#This Row],[PMT NO]]&lt;&gt;"",EOMONTH(LoanStartDate,ROW(PaymentSchedule[[#This Row],[PMT NO]])-ROW(PaymentSchedule[[#Headers],[PMT NO]])-2)+DAY(LoanStartDate),"")</f>
        <v>49124</v>
      </c>
      <c r="D182" s="15">
        <f ca="1">IF(PaymentSchedule[[#This Row],[PMT NO]]&lt;&gt;"",IF(ROW()-ROW(PaymentSchedule[[#Headers],[BEGINNING BALANCE]])=1,LoanAmount,INDEX(PaymentSchedule[ENDING BALANCE],ROW()-ROW(PaymentSchedule[[#Headers],[BEGINNING BALANCE]])-1)),"")</f>
        <v>173928.0479022825</v>
      </c>
      <c r="E182" s="15">
        <f ca="1">IF(PaymentSchedule[[#This Row],[PMT NO]]&lt;&gt;"",ScheduledPayment,"")</f>
        <v>1304.1183412577773</v>
      </c>
      <c r="F18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8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82" s="15">
        <f ca="1">IF(PaymentSchedule[[#This Row],[PMT NO]]&lt;&gt;"",PaymentSchedule[[#This Row],[TOTAL PAYMENT]]-PaymentSchedule[[#This Row],[INTEREST]],"")</f>
        <v>615.6531516445757</v>
      </c>
      <c r="I182" s="15">
        <f ca="1">IF(PaymentSchedule[[#This Row],[PMT NO]]&lt;&gt;"",PaymentSchedule[[#This Row],[BEGINNING BALANCE]]*(InterestRate/PaymentsPerYear),"")</f>
        <v>688.46518961320157</v>
      </c>
      <c r="J18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173312.39475063793</v>
      </c>
      <c r="K182" s="15">
        <f ca="1">IF(PaymentSchedule[[#This Row],[PMT NO]]&lt;&gt;"",SUM(INDEX(PaymentSchedule[INTEREST],1,1):PaymentSchedule[[#This Row],[INTEREST]]),"")</f>
        <v>146316.63110571797</v>
      </c>
    </row>
    <row r="183" spans="2:11" x14ac:dyDescent="0.2">
      <c r="B183" s="11">
        <f ca="1">IF(LoanIsGood,IF(ROW()-ROW(PaymentSchedule[[#Headers],[PMT NO]])&gt;ScheduledNumberOfPayments,"",ROW()-ROW(PaymentSchedule[[#Headers],[PMT NO]])),"")</f>
        <v>172</v>
      </c>
      <c r="C183" s="13">
        <f ca="1">IF(PaymentSchedule[[#This Row],[PMT NO]]&lt;&gt;"",EOMONTH(LoanStartDate,ROW(PaymentSchedule[[#This Row],[PMT NO]])-ROW(PaymentSchedule[[#Headers],[PMT NO]])-2)+DAY(LoanStartDate),"")</f>
        <v>49154</v>
      </c>
      <c r="D183" s="15">
        <f ca="1">IF(PaymentSchedule[[#This Row],[PMT NO]]&lt;&gt;"",IF(ROW()-ROW(PaymentSchedule[[#Headers],[BEGINNING BALANCE]])=1,LoanAmount,INDEX(PaymentSchedule[ENDING BALANCE],ROW()-ROW(PaymentSchedule[[#Headers],[BEGINNING BALANCE]])-1)),"")</f>
        <v>173312.39475063793</v>
      </c>
      <c r="E183" s="15">
        <f ca="1">IF(PaymentSchedule[[#This Row],[PMT NO]]&lt;&gt;"",ScheduledPayment,"")</f>
        <v>1304.1183412577773</v>
      </c>
      <c r="F18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8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83" s="15">
        <f ca="1">IF(PaymentSchedule[[#This Row],[PMT NO]]&lt;&gt;"",PaymentSchedule[[#This Row],[TOTAL PAYMENT]]-PaymentSchedule[[#This Row],[INTEREST]],"")</f>
        <v>618.09011203650209</v>
      </c>
      <c r="I183" s="15">
        <f ca="1">IF(PaymentSchedule[[#This Row],[PMT NO]]&lt;&gt;"",PaymentSchedule[[#This Row],[BEGINNING BALANCE]]*(InterestRate/PaymentsPerYear),"")</f>
        <v>686.02822922127518</v>
      </c>
      <c r="J18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172694.30463860143</v>
      </c>
      <c r="K183" s="15">
        <f ca="1">IF(PaymentSchedule[[#This Row],[PMT NO]]&lt;&gt;"",SUM(INDEX(PaymentSchedule[INTEREST],1,1):PaymentSchedule[[#This Row],[INTEREST]]),"")</f>
        <v>147002.65933493924</v>
      </c>
    </row>
    <row r="184" spans="2:11" x14ac:dyDescent="0.2">
      <c r="B184" s="11">
        <f ca="1">IF(LoanIsGood,IF(ROW()-ROW(PaymentSchedule[[#Headers],[PMT NO]])&gt;ScheduledNumberOfPayments,"",ROW()-ROW(PaymentSchedule[[#Headers],[PMT NO]])),"")</f>
        <v>173</v>
      </c>
      <c r="C184" s="13">
        <f ca="1">IF(PaymentSchedule[[#This Row],[PMT NO]]&lt;&gt;"",EOMONTH(LoanStartDate,ROW(PaymentSchedule[[#This Row],[PMT NO]])-ROW(PaymentSchedule[[#Headers],[PMT NO]])-2)+DAY(LoanStartDate),"")</f>
        <v>49185</v>
      </c>
      <c r="D184" s="15">
        <f ca="1">IF(PaymentSchedule[[#This Row],[PMT NO]]&lt;&gt;"",IF(ROW()-ROW(PaymentSchedule[[#Headers],[BEGINNING BALANCE]])=1,LoanAmount,INDEX(PaymentSchedule[ENDING BALANCE],ROW()-ROW(PaymentSchedule[[#Headers],[BEGINNING BALANCE]])-1)),"")</f>
        <v>172694.30463860143</v>
      </c>
      <c r="E184" s="15">
        <f ca="1">IF(PaymentSchedule[[#This Row],[PMT NO]]&lt;&gt;"",ScheduledPayment,"")</f>
        <v>1304.1183412577773</v>
      </c>
      <c r="F18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8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84" s="15">
        <f ca="1">IF(PaymentSchedule[[#This Row],[PMT NO]]&lt;&gt;"",PaymentSchedule[[#This Row],[TOTAL PAYMENT]]-PaymentSchedule[[#This Row],[INTEREST]],"")</f>
        <v>620.53671872997984</v>
      </c>
      <c r="I184" s="15">
        <f ca="1">IF(PaymentSchedule[[#This Row],[PMT NO]]&lt;&gt;"",PaymentSchedule[[#This Row],[BEGINNING BALANCE]]*(InterestRate/PaymentsPerYear),"")</f>
        <v>683.58162252779744</v>
      </c>
      <c r="J18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172073.76791987146</v>
      </c>
      <c r="K184" s="15">
        <f ca="1">IF(PaymentSchedule[[#This Row],[PMT NO]]&lt;&gt;"",SUM(INDEX(PaymentSchedule[INTEREST],1,1):PaymentSchedule[[#This Row],[INTEREST]]),"")</f>
        <v>147686.24095746703</v>
      </c>
    </row>
    <row r="185" spans="2:11" x14ac:dyDescent="0.2">
      <c r="B185" s="11">
        <f ca="1">IF(LoanIsGood,IF(ROW()-ROW(PaymentSchedule[[#Headers],[PMT NO]])&gt;ScheduledNumberOfPayments,"",ROW()-ROW(PaymentSchedule[[#Headers],[PMT NO]])),"")</f>
        <v>174</v>
      </c>
      <c r="C185" s="13">
        <f ca="1">IF(PaymentSchedule[[#This Row],[PMT NO]]&lt;&gt;"",EOMONTH(LoanStartDate,ROW(PaymentSchedule[[#This Row],[PMT NO]])-ROW(PaymentSchedule[[#Headers],[PMT NO]])-2)+DAY(LoanStartDate),"")</f>
        <v>49216</v>
      </c>
      <c r="D185" s="15">
        <f ca="1">IF(PaymentSchedule[[#This Row],[PMT NO]]&lt;&gt;"",IF(ROW()-ROW(PaymentSchedule[[#Headers],[BEGINNING BALANCE]])=1,LoanAmount,INDEX(PaymentSchedule[ENDING BALANCE],ROW()-ROW(PaymentSchedule[[#Headers],[BEGINNING BALANCE]])-1)),"")</f>
        <v>172073.76791987146</v>
      </c>
      <c r="E185" s="15">
        <f ca="1">IF(PaymentSchedule[[#This Row],[PMT NO]]&lt;&gt;"",ScheduledPayment,"")</f>
        <v>1304.1183412577773</v>
      </c>
      <c r="F18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8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85" s="15">
        <f ca="1">IF(PaymentSchedule[[#This Row],[PMT NO]]&lt;&gt;"",PaymentSchedule[[#This Row],[TOTAL PAYMENT]]-PaymentSchedule[[#This Row],[INTEREST]],"")</f>
        <v>622.99300990828601</v>
      </c>
      <c r="I185" s="15">
        <f ca="1">IF(PaymentSchedule[[#This Row],[PMT NO]]&lt;&gt;"",PaymentSchedule[[#This Row],[BEGINNING BALANCE]]*(InterestRate/PaymentsPerYear),"")</f>
        <v>681.12533134949126</v>
      </c>
      <c r="J18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171450.77490996316</v>
      </c>
      <c r="K185" s="15">
        <f ca="1">IF(PaymentSchedule[[#This Row],[PMT NO]]&lt;&gt;"",SUM(INDEX(PaymentSchedule[INTEREST],1,1):PaymentSchedule[[#This Row],[INTEREST]]),"")</f>
        <v>148367.36628881653</v>
      </c>
    </row>
    <row r="186" spans="2:11" x14ac:dyDescent="0.2">
      <c r="B186" s="11">
        <f ca="1">IF(LoanIsGood,IF(ROW()-ROW(PaymentSchedule[[#Headers],[PMT NO]])&gt;ScheduledNumberOfPayments,"",ROW()-ROW(PaymentSchedule[[#Headers],[PMT NO]])),"")</f>
        <v>175</v>
      </c>
      <c r="C186" s="13">
        <f ca="1">IF(PaymentSchedule[[#This Row],[PMT NO]]&lt;&gt;"",EOMONTH(LoanStartDate,ROW(PaymentSchedule[[#This Row],[PMT NO]])-ROW(PaymentSchedule[[#Headers],[PMT NO]])-2)+DAY(LoanStartDate),"")</f>
        <v>49246</v>
      </c>
      <c r="D186" s="15">
        <f ca="1">IF(PaymentSchedule[[#This Row],[PMT NO]]&lt;&gt;"",IF(ROW()-ROW(PaymentSchedule[[#Headers],[BEGINNING BALANCE]])=1,LoanAmount,INDEX(PaymentSchedule[ENDING BALANCE],ROW()-ROW(PaymentSchedule[[#Headers],[BEGINNING BALANCE]])-1)),"")</f>
        <v>171450.77490996316</v>
      </c>
      <c r="E186" s="15">
        <f ca="1">IF(PaymentSchedule[[#This Row],[PMT NO]]&lt;&gt;"",ScheduledPayment,"")</f>
        <v>1304.1183412577773</v>
      </c>
      <c r="F18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8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86" s="15">
        <f ca="1">IF(PaymentSchedule[[#This Row],[PMT NO]]&lt;&gt;"",PaymentSchedule[[#This Row],[TOTAL PAYMENT]]-PaymentSchedule[[#This Row],[INTEREST]],"")</f>
        <v>625.45902390583967</v>
      </c>
      <c r="I186" s="15">
        <f ca="1">IF(PaymentSchedule[[#This Row],[PMT NO]]&lt;&gt;"",PaymentSchedule[[#This Row],[BEGINNING BALANCE]]*(InterestRate/PaymentsPerYear),"")</f>
        <v>678.6593173519376</v>
      </c>
      <c r="J18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170825.31588605733</v>
      </c>
      <c r="K186" s="15">
        <f ca="1">IF(PaymentSchedule[[#This Row],[PMT NO]]&lt;&gt;"",SUM(INDEX(PaymentSchedule[INTEREST],1,1):PaymentSchedule[[#This Row],[INTEREST]]),"")</f>
        <v>149046.02560616846</v>
      </c>
    </row>
    <row r="187" spans="2:11" x14ac:dyDescent="0.2">
      <c r="B187" s="11">
        <f ca="1">IF(LoanIsGood,IF(ROW()-ROW(PaymentSchedule[[#Headers],[PMT NO]])&gt;ScheduledNumberOfPayments,"",ROW()-ROW(PaymentSchedule[[#Headers],[PMT NO]])),"")</f>
        <v>176</v>
      </c>
      <c r="C187" s="13">
        <f ca="1">IF(PaymentSchedule[[#This Row],[PMT NO]]&lt;&gt;"",EOMONTH(LoanStartDate,ROW(PaymentSchedule[[#This Row],[PMT NO]])-ROW(PaymentSchedule[[#Headers],[PMT NO]])-2)+DAY(LoanStartDate),"")</f>
        <v>49277</v>
      </c>
      <c r="D187" s="15">
        <f ca="1">IF(PaymentSchedule[[#This Row],[PMT NO]]&lt;&gt;"",IF(ROW()-ROW(PaymentSchedule[[#Headers],[BEGINNING BALANCE]])=1,LoanAmount,INDEX(PaymentSchedule[ENDING BALANCE],ROW()-ROW(PaymentSchedule[[#Headers],[BEGINNING BALANCE]])-1)),"")</f>
        <v>170825.31588605733</v>
      </c>
      <c r="E187" s="15">
        <f ca="1">IF(PaymentSchedule[[#This Row],[PMT NO]]&lt;&gt;"",ScheduledPayment,"")</f>
        <v>1304.1183412577773</v>
      </c>
      <c r="F18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8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87" s="15">
        <f ca="1">IF(PaymentSchedule[[#This Row],[PMT NO]]&lt;&gt;"",PaymentSchedule[[#This Row],[TOTAL PAYMENT]]-PaymentSchedule[[#This Row],[INTEREST]],"")</f>
        <v>627.93479920880031</v>
      </c>
      <c r="I187" s="15">
        <f ca="1">IF(PaymentSchedule[[#This Row],[PMT NO]]&lt;&gt;"",PaymentSchedule[[#This Row],[BEGINNING BALANCE]]*(InterestRate/PaymentsPerYear),"")</f>
        <v>676.18354204897696</v>
      </c>
      <c r="J18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170197.38108684853</v>
      </c>
      <c r="K187" s="15">
        <f ca="1">IF(PaymentSchedule[[#This Row],[PMT NO]]&lt;&gt;"",SUM(INDEX(PaymentSchedule[INTEREST],1,1):PaymentSchedule[[#This Row],[INTEREST]]),"")</f>
        <v>149722.20914821743</v>
      </c>
    </row>
    <row r="188" spans="2:11" x14ac:dyDescent="0.2">
      <c r="B188" s="11">
        <f ca="1">IF(LoanIsGood,IF(ROW()-ROW(PaymentSchedule[[#Headers],[PMT NO]])&gt;ScheduledNumberOfPayments,"",ROW()-ROW(PaymentSchedule[[#Headers],[PMT NO]])),"")</f>
        <v>177</v>
      </c>
      <c r="C188" s="13">
        <f ca="1">IF(PaymentSchedule[[#This Row],[PMT NO]]&lt;&gt;"",EOMONTH(LoanStartDate,ROW(PaymentSchedule[[#This Row],[PMT NO]])-ROW(PaymentSchedule[[#Headers],[PMT NO]])-2)+DAY(LoanStartDate),"")</f>
        <v>49307</v>
      </c>
      <c r="D188" s="15">
        <f ca="1">IF(PaymentSchedule[[#This Row],[PMT NO]]&lt;&gt;"",IF(ROW()-ROW(PaymentSchedule[[#Headers],[BEGINNING BALANCE]])=1,LoanAmount,INDEX(PaymentSchedule[ENDING BALANCE],ROW()-ROW(PaymentSchedule[[#Headers],[BEGINNING BALANCE]])-1)),"")</f>
        <v>170197.38108684853</v>
      </c>
      <c r="E188" s="15">
        <f ca="1">IF(PaymentSchedule[[#This Row],[PMT NO]]&lt;&gt;"",ScheduledPayment,"")</f>
        <v>1304.1183412577773</v>
      </c>
      <c r="F18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8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88" s="15">
        <f ca="1">IF(PaymentSchedule[[#This Row],[PMT NO]]&lt;&gt;"",PaymentSchedule[[#This Row],[TOTAL PAYMENT]]-PaymentSchedule[[#This Row],[INTEREST]],"")</f>
        <v>630.42037445566848</v>
      </c>
      <c r="I188" s="15">
        <f ca="1">IF(PaymentSchedule[[#This Row],[PMT NO]]&lt;&gt;"",PaymentSchedule[[#This Row],[BEGINNING BALANCE]]*(InterestRate/PaymentsPerYear),"")</f>
        <v>673.69796680210879</v>
      </c>
      <c r="J18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169566.96071239287</v>
      </c>
      <c r="K188" s="15">
        <f ca="1">IF(PaymentSchedule[[#This Row],[PMT NO]]&lt;&gt;"",SUM(INDEX(PaymentSchedule[INTEREST],1,1):PaymentSchedule[[#This Row],[INTEREST]]),"")</f>
        <v>150395.90711501954</v>
      </c>
    </row>
    <row r="189" spans="2:11" x14ac:dyDescent="0.2">
      <c r="B189" s="11">
        <f ca="1">IF(LoanIsGood,IF(ROW()-ROW(PaymentSchedule[[#Headers],[PMT NO]])&gt;ScheduledNumberOfPayments,"",ROW()-ROW(PaymentSchedule[[#Headers],[PMT NO]])),"")</f>
        <v>178</v>
      </c>
      <c r="C189" s="13">
        <f ca="1">IF(PaymentSchedule[[#This Row],[PMT NO]]&lt;&gt;"",EOMONTH(LoanStartDate,ROW(PaymentSchedule[[#This Row],[PMT NO]])-ROW(PaymentSchedule[[#Headers],[PMT NO]])-2)+DAY(LoanStartDate),"")</f>
        <v>49338</v>
      </c>
      <c r="D189" s="15">
        <f ca="1">IF(PaymentSchedule[[#This Row],[PMT NO]]&lt;&gt;"",IF(ROW()-ROW(PaymentSchedule[[#Headers],[BEGINNING BALANCE]])=1,LoanAmount,INDEX(PaymentSchedule[ENDING BALANCE],ROW()-ROW(PaymentSchedule[[#Headers],[BEGINNING BALANCE]])-1)),"")</f>
        <v>169566.96071239287</v>
      </c>
      <c r="E189" s="15">
        <f ca="1">IF(PaymentSchedule[[#This Row],[PMT NO]]&lt;&gt;"",ScheduledPayment,"")</f>
        <v>1304.1183412577773</v>
      </c>
      <c r="F18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8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89" s="15">
        <f ca="1">IF(PaymentSchedule[[#This Row],[PMT NO]]&lt;&gt;"",PaymentSchedule[[#This Row],[TOTAL PAYMENT]]-PaymentSchedule[[#This Row],[INTEREST]],"")</f>
        <v>632.91578843788875</v>
      </c>
      <c r="I189" s="15">
        <f ca="1">IF(PaymentSchedule[[#This Row],[PMT NO]]&lt;&gt;"",PaymentSchedule[[#This Row],[BEGINNING BALANCE]]*(InterestRate/PaymentsPerYear),"")</f>
        <v>671.20255281988852</v>
      </c>
      <c r="J18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168934.04492395499</v>
      </c>
      <c r="K189" s="15">
        <f ca="1">IF(PaymentSchedule[[#This Row],[PMT NO]]&lt;&gt;"",SUM(INDEX(PaymentSchedule[INTEREST],1,1):PaymentSchedule[[#This Row],[INTEREST]]),"")</f>
        <v>151067.10966783942</v>
      </c>
    </row>
    <row r="190" spans="2:11" x14ac:dyDescent="0.2">
      <c r="B190" s="11">
        <f ca="1">IF(LoanIsGood,IF(ROW()-ROW(PaymentSchedule[[#Headers],[PMT NO]])&gt;ScheduledNumberOfPayments,"",ROW()-ROW(PaymentSchedule[[#Headers],[PMT NO]])),"")</f>
        <v>179</v>
      </c>
      <c r="C190" s="13">
        <f ca="1">IF(PaymentSchedule[[#This Row],[PMT NO]]&lt;&gt;"",EOMONTH(LoanStartDate,ROW(PaymentSchedule[[#This Row],[PMT NO]])-ROW(PaymentSchedule[[#Headers],[PMT NO]])-2)+DAY(LoanStartDate),"")</f>
        <v>49369</v>
      </c>
      <c r="D190" s="15">
        <f ca="1">IF(PaymentSchedule[[#This Row],[PMT NO]]&lt;&gt;"",IF(ROW()-ROW(PaymentSchedule[[#Headers],[BEGINNING BALANCE]])=1,LoanAmount,INDEX(PaymentSchedule[ENDING BALANCE],ROW()-ROW(PaymentSchedule[[#Headers],[BEGINNING BALANCE]])-1)),"")</f>
        <v>168934.04492395499</v>
      </c>
      <c r="E190" s="15">
        <f ca="1">IF(PaymentSchedule[[#This Row],[PMT NO]]&lt;&gt;"",ScheduledPayment,"")</f>
        <v>1304.1183412577773</v>
      </c>
      <c r="F19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9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90" s="15">
        <f ca="1">IF(PaymentSchedule[[#This Row],[PMT NO]]&lt;&gt;"",PaymentSchedule[[#This Row],[TOTAL PAYMENT]]-PaymentSchedule[[#This Row],[INTEREST]],"")</f>
        <v>635.42108010045536</v>
      </c>
      <c r="I190" s="15">
        <f ca="1">IF(PaymentSchedule[[#This Row],[PMT NO]]&lt;&gt;"",PaymentSchedule[[#This Row],[BEGINNING BALANCE]]*(InterestRate/PaymentsPerYear),"")</f>
        <v>668.69726115732192</v>
      </c>
      <c r="J19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168298.62384385453</v>
      </c>
      <c r="K190" s="15">
        <f ca="1">IF(PaymentSchedule[[#This Row],[PMT NO]]&lt;&gt;"",SUM(INDEX(PaymentSchedule[INTEREST],1,1):PaymentSchedule[[#This Row],[INTEREST]]),"")</f>
        <v>151735.80692899675</v>
      </c>
    </row>
    <row r="191" spans="2:11" x14ac:dyDescent="0.2">
      <c r="B191" s="11">
        <f ca="1">IF(LoanIsGood,IF(ROW()-ROW(PaymentSchedule[[#Headers],[PMT NO]])&gt;ScheduledNumberOfPayments,"",ROW()-ROW(PaymentSchedule[[#Headers],[PMT NO]])),"")</f>
        <v>180</v>
      </c>
      <c r="C191" s="13">
        <f ca="1">IF(PaymentSchedule[[#This Row],[PMT NO]]&lt;&gt;"",EOMONTH(LoanStartDate,ROW(PaymentSchedule[[#This Row],[PMT NO]])-ROW(PaymentSchedule[[#Headers],[PMT NO]])-2)+DAY(LoanStartDate),"")</f>
        <v>49397</v>
      </c>
      <c r="D191" s="15">
        <f ca="1">IF(PaymentSchedule[[#This Row],[PMT NO]]&lt;&gt;"",IF(ROW()-ROW(PaymentSchedule[[#Headers],[BEGINNING BALANCE]])=1,LoanAmount,INDEX(PaymentSchedule[ENDING BALANCE],ROW()-ROW(PaymentSchedule[[#Headers],[BEGINNING BALANCE]])-1)),"")</f>
        <v>168298.62384385453</v>
      </c>
      <c r="E191" s="15">
        <f ca="1">IF(PaymentSchedule[[#This Row],[PMT NO]]&lt;&gt;"",ScheduledPayment,"")</f>
        <v>1304.1183412577773</v>
      </c>
      <c r="F19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9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91" s="15">
        <f ca="1">IF(PaymentSchedule[[#This Row],[PMT NO]]&lt;&gt;"",PaymentSchedule[[#This Row],[TOTAL PAYMENT]]-PaymentSchedule[[#This Row],[INTEREST]],"")</f>
        <v>637.93628854251972</v>
      </c>
      <c r="I191" s="15">
        <f ca="1">IF(PaymentSchedule[[#This Row],[PMT NO]]&lt;&gt;"",PaymentSchedule[[#This Row],[BEGINNING BALANCE]]*(InterestRate/PaymentsPerYear),"")</f>
        <v>666.18205271525756</v>
      </c>
      <c r="J19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167660.687555312</v>
      </c>
      <c r="K191" s="15">
        <f ca="1">IF(PaymentSchedule[[#This Row],[PMT NO]]&lt;&gt;"",SUM(INDEX(PaymentSchedule[INTEREST],1,1):PaymentSchedule[[#This Row],[INTEREST]]),"")</f>
        <v>152401.988981712</v>
      </c>
    </row>
    <row r="192" spans="2:11" x14ac:dyDescent="0.2">
      <c r="B192" s="11">
        <f ca="1">IF(LoanIsGood,IF(ROW()-ROW(PaymentSchedule[[#Headers],[PMT NO]])&gt;ScheduledNumberOfPayments,"",ROW()-ROW(PaymentSchedule[[#Headers],[PMT NO]])),"")</f>
        <v>181</v>
      </c>
      <c r="C192" s="13">
        <f ca="1">IF(PaymentSchedule[[#This Row],[PMT NO]]&lt;&gt;"",EOMONTH(LoanStartDate,ROW(PaymentSchedule[[#This Row],[PMT NO]])-ROW(PaymentSchedule[[#Headers],[PMT NO]])-2)+DAY(LoanStartDate),"")</f>
        <v>49428</v>
      </c>
      <c r="D192" s="15">
        <f ca="1">IF(PaymentSchedule[[#This Row],[PMT NO]]&lt;&gt;"",IF(ROW()-ROW(PaymentSchedule[[#Headers],[BEGINNING BALANCE]])=1,LoanAmount,INDEX(PaymentSchedule[ENDING BALANCE],ROW()-ROW(PaymentSchedule[[#Headers],[BEGINNING BALANCE]])-1)),"")</f>
        <v>167660.687555312</v>
      </c>
      <c r="E192" s="15">
        <f ca="1">IF(PaymentSchedule[[#This Row],[PMT NO]]&lt;&gt;"",ScheduledPayment,"")</f>
        <v>1304.1183412577773</v>
      </c>
      <c r="F19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9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92" s="15">
        <f ca="1">IF(PaymentSchedule[[#This Row],[PMT NO]]&lt;&gt;"",PaymentSchedule[[#This Row],[TOTAL PAYMENT]]-PaymentSchedule[[#This Row],[INTEREST]],"")</f>
        <v>640.4614530180005</v>
      </c>
      <c r="I192" s="15">
        <f ca="1">IF(PaymentSchedule[[#This Row],[PMT NO]]&lt;&gt;"",PaymentSchedule[[#This Row],[BEGINNING BALANCE]]*(InterestRate/PaymentsPerYear),"")</f>
        <v>663.65688823977678</v>
      </c>
      <c r="J19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167020.22610229399</v>
      </c>
      <c r="K192" s="15">
        <f ca="1">IF(PaymentSchedule[[#This Row],[PMT NO]]&lt;&gt;"",SUM(INDEX(PaymentSchedule[INTEREST],1,1):PaymentSchedule[[#This Row],[INTEREST]]),"")</f>
        <v>153065.64586995178</v>
      </c>
    </row>
    <row r="193" spans="2:11" x14ac:dyDescent="0.2">
      <c r="B193" s="11">
        <f ca="1">IF(LoanIsGood,IF(ROW()-ROW(PaymentSchedule[[#Headers],[PMT NO]])&gt;ScheduledNumberOfPayments,"",ROW()-ROW(PaymentSchedule[[#Headers],[PMT NO]])),"")</f>
        <v>182</v>
      </c>
      <c r="C193" s="13">
        <f ca="1">IF(PaymentSchedule[[#This Row],[PMT NO]]&lt;&gt;"",EOMONTH(LoanStartDate,ROW(PaymentSchedule[[#This Row],[PMT NO]])-ROW(PaymentSchedule[[#Headers],[PMT NO]])-2)+DAY(LoanStartDate),"")</f>
        <v>49458</v>
      </c>
      <c r="D193" s="15">
        <f ca="1">IF(PaymentSchedule[[#This Row],[PMT NO]]&lt;&gt;"",IF(ROW()-ROW(PaymentSchedule[[#Headers],[BEGINNING BALANCE]])=1,LoanAmount,INDEX(PaymentSchedule[ENDING BALANCE],ROW()-ROW(PaymentSchedule[[#Headers],[BEGINNING BALANCE]])-1)),"")</f>
        <v>167020.22610229399</v>
      </c>
      <c r="E193" s="15">
        <f ca="1">IF(PaymentSchedule[[#This Row],[PMT NO]]&lt;&gt;"",ScheduledPayment,"")</f>
        <v>1304.1183412577773</v>
      </c>
      <c r="F19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9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93" s="15">
        <f ca="1">IF(PaymentSchedule[[#This Row],[PMT NO]]&lt;&gt;"",PaymentSchedule[[#This Row],[TOTAL PAYMENT]]-PaymentSchedule[[#This Row],[INTEREST]],"")</f>
        <v>642.99661293619681</v>
      </c>
      <c r="I193" s="15">
        <f ca="1">IF(PaymentSchedule[[#This Row],[PMT NO]]&lt;&gt;"",PaymentSchedule[[#This Row],[BEGINNING BALANCE]]*(InterestRate/PaymentsPerYear),"")</f>
        <v>661.12172832158046</v>
      </c>
      <c r="J19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166377.22948935779</v>
      </c>
      <c r="K193" s="15">
        <f ca="1">IF(PaymentSchedule[[#This Row],[PMT NO]]&lt;&gt;"",SUM(INDEX(PaymentSchedule[INTEREST],1,1):PaymentSchedule[[#This Row],[INTEREST]]),"")</f>
        <v>153726.76759827335</v>
      </c>
    </row>
    <row r="194" spans="2:11" x14ac:dyDescent="0.2">
      <c r="B194" s="11">
        <f ca="1">IF(LoanIsGood,IF(ROW()-ROW(PaymentSchedule[[#Headers],[PMT NO]])&gt;ScheduledNumberOfPayments,"",ROW()-ROW(PaymentSchedule[[#Headers],[PMT NO]])),"")</f>
        <v>183</v>
      </c>
      <c r="C194" s="13">
        <f ca="1">IF(PaymentSchedule[[#This Row],[PMT NO]]&lt;&gt;"",EOMONTH(LoanStartDate,ROW(PaymentSchedule[[#This Row],[PMT NO]])-ROW(PaymentSchedule[[#Headers],[PMT NO]])-2)+DAY(LoanStartDate),"")</f>
        <v>49489</v>
      </c>
      <c r="D194" s="15">
        <f ca="1">IF(PaymentSchedule[[#This Row],[PMT NO]]&lt;&gt;"",IF(ROW()-ROW(PaymentSchedule[[#Headers],[BEGINNING BALANCE]])=1,LoanAmount,INDEX(PaymentSchedule[ENDING BALANCE],ROW()-ROW(PaymentSchedule[[#Headers],[BEGINNING BALANCE]])-1)),"")</f>
        <v>166377.22948935779</v>
      </c>
      <c r="E194" s="15">
        <f ca="1">IF(PaymentSchedule[[#This Row],[PMT NO]]&lt;&gt;"",ScheduledPayment,"")</f>
        <v>1304.1183412577773</v>
      </c>
      <c r="F19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9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94" s="15">
        <f ca="1">IF(PaymentSchedule[[#This Row],[PMT NO]]&lt;&gt;"",PaymentSchedule[[#This Row],[TOTAL PAYMENT]]-PaymentSchedule[[#This Row],[INTEREST]],"")</f>
        <v>645.54180786240261</v>
      </c>
      <c r="I194" s="15">
        <f ca="1">IF(PaymentSchedule[[#This Row],[PMT NO]]&lt;&gt;"",PaymentSchedule[[#This Row],[BEGINNING BALANCE]]*(InterestRate/PaymentsPerYear),"")</f>
        <v>658.57653339537467</v>
      </c>
      <c r="J19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165731.68768149539</v>
      </c>
      <c r="K194" s="15">
        <f ca="1">IF(PaymentSchedule[[#This Row],[PMT NO]]&lt;&gt;"",SUM(INDEX(PaymentSchedule[INTEREST],1,1):PaymentSchedule[[#This Row],[INTEREST]]),"")</f>
        <v>154385.34413166871</v>
      </c>
    </row>
    <row r="195" spans="2:11" x14ac:dyDescent="0.2">
      <c r="B195" s="11">
        <f ca="1">IF(LoanIsGood,IF(ROW()-ROW(PaymentSchedule[[#Headers],[PMT NO]])&gt;ScheduledNumberOfPayments,"",ROW()-ROW(PaymentSchedule[[#Headers],[PMT NO]])),"")</f>
        <v>184</v>
      </c>
      <c r="C195" s="13">
        <f ca="1">IF(PaymentSchedule[[#This Row],[PMT NO]]&lt;&gt;"",EOMONTH(LoanStartDate,ROW(PaymentSchedule[[#This Row],[PMT NO]])-ROW(PaymentSchedule[[#Headers],[PMT NO]])-2)+DAY(LoanStartDate),"")</f>
        <v>49519</v>
      </c>
      <c r="D195" s="15">
        <f ca="1">IF(PaymentSchedule[[#This Row],[PMT NO]]&lt;&gt;"",IF(ROW()-ROW(PaymentSchedule[[#Headers],[BEGINNING BALANCE]])=1,LoanAmount,INDEX(PaymentSchedule[ENDING BALANCE],ROW()-ROW(PaymentSchedule[[#Headers],[BEGINNING BALANCE]])-1)),"")</f>
        <v>165731.68768149539</v>
      </c>
      <c r="E195" s="15">
        <f ca="1">IF(PaymentSchedule[[#This Row],[PMT NO]]&lt;&gt;"",ScheduledPayment,"")</f>
        <v>1304.1183412577773</v>
      </c>
      <c r="F19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9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95" s="15">
        <f ca="1">IF(PaymentSchedule[[#This Row],[PMT NO]]&lt;&gt;"",PaymentSchedule[[#This Row],[TOTAL PAYMENT]]-PaymentSchedule[[#This Row],[INTEREST]],"")</f>
        <v>648.09707751852466</v>
      </c>
      <c r="I195" s="15">
        <f ca="1">IF(PaymentSchedule[[#This Row],[PMT NO]]&lt;&gt;"",PaymentSchedule[[#This Row],[BEGINNING BALANCE]]*(InterestRate/PaymentsPerYear),"")</f>
        <v>656.02126373925262</v>
      </c>
      <c r="J19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165083.59060397686</v>
      </c>
      <c r="K195" s="15">
        <f ca="1">IF(PaymentSchedule[[#This Row],[PMT NO]]&lt;&gt;"",SUM(INDEX(PaymentSchedule[INTEREST],1,1):PaymentSchedule[[#This Row],[INTEREST]]),"")</f>
        <v>155041.36539540795</v>
      </c>
    </row>
    <row r="196" spans="2:11" x14ac:dyDescent="0.2">
      <c r="B196" s="11">
        <f ca="1">IF(LoanIsGood,IF(ROW()-ROW(PaymentSchedule[[#Headers],[PMT NO]])&gt;ScheduledNumberOfPayments,"",ROW()-ROW(PaymentSchedule[[#Headers],[PMT NO]])),"")</f>
        <v>185</v>
      </c>
      <c r="C196" s="13">
        <f ca="1">IF(PaymentSchedule[[#This Row],[PMT NO]]&lt;&gt;"",EOMONTH(LoanStartDate,ROW(PaymentSchedule[[#This Row],[PMT NO]])-ROW(PaymentSchedule[[#Headers],[PMT NO]])-2)+DAY(LoanStartDate),"")</f>
        <v>49550</v>
      </c>
      <c r="D196" s="15">
        <f ca="1">IF(PaymentSchedule[[#This Row],[PMT NO]]&lt;&gt;"",IF(ROW()-ROW(PaymentSchedule[[#Headers],[BEGINNING BALANCE]])=1,LoanAmount,INDEX(PaymentSchedule[ENDING BALANCE],ROW()-ROW(PaymentSchedule[[#Headers],[BEGINNING BALANCE]])-1)),"")</f>
        <v>165083.59060397686</v>
      </c>
      <c r="E196" s="15">
        <f ca="1">IF(PaymentSchedule[[#This Row],[PMT NO]]&lt;&gt;"",ScheduledPayment,"")</f>
        <v>1304.1183412577773</v>
      </c>
      <c r="F19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9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96" s="15">
        <f ca="1">IF(PaymentSchedule[[#This Row],[PMT NO]]&lt;&gt;"",PaymentSchedule[[#This Row],[TOTAL PAYMENT]]-PaymentSchedule[[#This Row],[INTEREST]],"")</f>
        <v>650.66246178370216</v>
      </c>
      <c r="I196" s="15">
        <f ca="1">IF(PaymentSchedule[[#This Row],[PMT NO]]&lt;&gt;"",PaymentSchedule[[#This Row],[BEGINNING BALANCE]]*(InterestRate/PaymentsPerYear),"")</f>
        <v>653.45587947407512</v>
      </c>
      <c r="J19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164432.92814219315</v>
      </c>
      <c r="K196" s="15">
        <f ca="1">IF(PaymentSchedule[[#This Row],[PMT NO]]&lt;&gt;"",SUM(INDEX(PaymentSchedule[INTEREST],1,1):PaymentSchedule[[#This Row],[INTEREST]]),"")</f>
        <v>155694.82127488204</v>
      </c>
    </row>
    <row r="197" spans="2:11" x14ac:dyDescent="0.2">
      <c r="B197" s="11">
        <f ca="1">IF(LoanIsGood,IF(ROW()-ROW(PaymentSchedule[[#Headers],[PMT NO]])&gt;ScheduledNumberOfPayments,"",ROW()-ROW(PaymentSchedule[[#Headers],[PMT NO]])),"")</f>
        <v>186</v>
      </c>
      <c r="C197" s="13">
        <f ca="1">IF(PaymentSchedule[[#This Row],[PMT NO]]&lt;&gt;"",EOMONTH(LoanStartDate,ROW(PaymentSchedule[[#This Row],[PMT NO]])-ROW(PaymentSchedule[[#Headers],[PMT NO]])-2)+DAY(LoanStartDate),"")</f>
        <v>49581</v>
      </c>
      <c r="D197" s="15">
        <f ca="1">IF(PaymentSchedule[[#This Row],[PMT NO]]&lt;&gt;"",IF(ROW()-ROW(PaymentSchedule[[#Headers],[BEGINNING BALANCE]])=1,LoanAmount,INDEX(PaymentSchedule[ENDING BALANCE],ROW()-ROW(PaymentSchedule[[#Headers],[BEGINNING BALANCE]])-1)),"")</f>
        <v>164432.92814219315</v>
      </c>
      <c r="E197" s="15">
        <f ca="1">IF(PaymentSchedule[[#This Row],[PMT NO]]&lt;&gt;"",ScheduledPayment,"")</f>
        <v>1304.1183412577773</v>
      </c>
      <c r="F19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9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97" s="15">
        <f ca="1">IF(PaymentSchedule[[#This Row],[PMT NO]]&lt;&gt;"",PaymentSchedule[[#This Row],[TOTAL PAYMENT]]-PaymentSchedule[[#This Row],[INTEREST]],"")</f>
        <v>653.23800069492938</v>
      </c>
      <c r="I197" s="15">
        <f ca="1">IF(PaymentSchedule[[#This Row],[PMT NO]]&lt;&gt;"",PaymentSchedule[[#This Row],[BEGINNING BALANCE]]*(InterestRate/PaymentsPerYear),"")</f>
        <v>650.88034056284789</v>
      </c>
      <c r="J19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163779.69014149823</v>
      </c>
      <c r="K197" s="15">
        <f ca="1">IF(PaymentSchedule[[#This Row],[PMT NO]]&lt;&gt;"",SUM(INDEX(PaymentSchedule[INTEREST],1,1):PaymentSchedule[[#This Row],[INTEREST]]),"")</f>
        <v>156345.70161544488</v>
      </c>
    </row>
    <row r="198" spans="2:11" x14ac:dyDescent="0.2">
      <c r="B198" s="11">
        <f ca="1">IF(LoanIsGood,IF(ROW()-ROW(PaymentSchedule[[#Headers],[PMT NO]])&gt;ScheduledNumberOfPayments,"",ROW()-ROW(PaymentSchedule[[#Headers],[PMT NO]])),"")</f>
        <v>187</v>
      </c>
      <c r="C198" s="13">
        <f ca="1">IF(PaymentSchedule[[#This Row],[PMT NO]]&lt;&gt;"",EOMONTH(LoanStartDate,ROW(PaymentSchedule[[#This Row],[PMT NO]])-ROW(PaymentSchedule[[#Headers],[PMT NO]])-2)+DAY(LoanStartDate),"")</f>
        <v>49611</v>
      </c>
      <c r="D198" s="15">
        <f ca="1">IF(PaymentSchedule[[#This Row],[PMT NO]]&lt;&gt;"",IF(ROW()-ROW(PaymentSchedule[[#Headers],[BEGINNING BALANCE]])=1,LoanAmount,INDEX(PaymentSchedule[ENDING BALANCE],ROW()-ROW(PaymentSchedule[[#Headers],[BEGINNING BALANCE]])-1)),"")</f>
        <v>163779.69014149823</v>
      </c>
      <c r="E198" s="15">
        <f ca="1">IF(PaymentSchedule[[#This Row],[PMT NO]]&lt;&gt;"",ScheduledPayment,"")</f>
        <v>1304.1183412577773</v>
      </c>
      <c r="F19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9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98" s="15">
        <f ca="1">IF(PaymentSchedule[[#This Row],[PMT NO]]&lt;&gt;"",PaymentSchedule[[#This Row],[TOTAL PAYMENT]]-PaymentSchedule[[#This Row],[INTEREST]],"")</f>
        <v>655.82373444768007</v>
      </c>
      <c r="I198" s="15">
        <f ca="1">IF(PaymentSchedule[[#This Row],[PMT NO]]&lt;&gt;"",PaymentSchedule[[#This Row],[BEGINNING BALANCE]]*(InterestRate/PaymentsPerYear),"")</f>
        <v>648.29460681009721</v>
      </c>
      <c r="J19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163123.86640705055</v>
      </c>
      <c r="K198" s="15">
        <f ca="1">IF(PaymentSchedule[[#This Row],[PMT NO]]&lt;&gt;"",SUM(INDEX(PaymentSchedule[INTEREST],1,1):PaymentSchedule[[#This Row],[INTEREST]]),"")</f>
        <v>156993.99622225497</v>
      </c>
    </row>
    <row r="199" spans="2:11" x14ac:dyDescent="0.2">
      <c r="B199" s="11">
        <f ca="1">IF(LoanIsGood,IF(ROW()-ROW(PaymentSchedule[[#Headers],[PMT NO]])&gt;ScheduledNumberOfPayments,"",ROW()-ROW(PaymentSchedule[[#Headers],[PMT NO]])),"")</f>
        <v>188</v>
      </c>
      <c r="C199" s="13">
        <f ca="1">IF(PaymentSchedule[[#This Row],[PMT NO]]&lt;&gt;"",EOMONTH(LoanStartDate,ROW(PaymentSchedule[[#This Row],[PMT NO]])-ROW(PaymentSchedule[[#Headers],[PMT NO]])-2)+DAY(LoanStartDate),"")</f>
        <v>49642</v>
      </c>
      <c r="D199" s="15">
        <f ca="1">IF(PaymentSchedule[[#This Row],[PMT NO]]&lt;&gt;"",IF(ROW()-ROW(PaymentSchedule[[#Headers],[BEGINNING BALANCE]])=1,LoanAmount,INDEX(PaymentSchedule[ENDING BALANCE],ROW()-ROW(PaymentSchedule[[#Headers],[BEGINNING BALANCE]])-1)),"")</f>
        <v>163123.86640705055</v>
      </c>
      <c r="E199" s="15">
        <f ca="1">IF(PaymentSchedule[[#This Row],[PMT NO]]&lt;&gt;"",ScheduledPayment,"")</f>
        <v>1304.1183412577773</v>
      </c>
      <c r="F19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9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199" s="15">
        <f ca="1">IF(PaymentSchedule[[#This Row],[PMT NO]]&lt;&gt;"",PaymentSchedule[[#This Row],[TOTAL PAYMENT]]-PaymentSchedule[[#This Row],[INTEREST]],"")</f>
        <v>658.41970339653551</v>
      </c>
      <c r="I199" s="15">
        <f ca="1">IF(PaymentSchedule[[#This Row],[PMT NO]]&lt;&gt;"",PaymentSchedule[[#This Row],[BEGINNING BALANCE]]*(InterestRate/PaymentsPerYear),"")</f>
        <v>645.69863786124176</v>
      </c>
      <c r="J19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162465.44670365402</v>
      </c>
      <c r="K199" s="15">
        <f ca="1">IF(PaymentSchedule[[#This Row],[PMT NO]]&lt;&gt;"",SUM(INDEX(PaymentSchedule[INTEREST],1,1):PaymentSchedule[[#This Row],[INTEREST]]),"")</f>
        <v>157639.6948601162</v>
      </c>
    </row>
    <row r="200" spans="2:11" x14ac:dyDescent="0.2">
      <c r="B200" s="11">
        <f ca="1">IF(LoanIsGood,IF(ROW()-ROW(PaymentSchedule[[#Headers],[PMT NO]])&gt;ScheduledNumberOfPayments,"",ROW()-ROW(PaymentSchedule[[#Headers],[PMT NO]])),"")</f>
        <v>189</v>
      </c>
      <c r="C200" s="13">
        <f ca="1">IF(PaymentSchedule[[#This Row],[PMT NO]]&lt;&gt;"",EOMONTH(LoanStartDate,ROW(PaymentSchedule[[#This Row],[PMT NO]])-ROW(PaymentSchedule[[#Headers],[PMT NO]])-2)+DAY(LoanStartDate),"")</f>
        <v>49672</v>
      </c>
      <c r="D200" s="15">
        <f ca="1">IF(PaymentSchedule[[#This Row],[PMT NO]]&lt;&gt;"",IF(ROW()-ROW(PaymentSchedule[[#Headers],[BEGINNING BALANCE]])=1,LoanAmount,INDEX(PaymentSchedule[ENDING BALANCE],ROW()-ROW(PaymentSchedule[[#Headers],[BEGINNING BALANCE]])-1)),"")</f>
        <v>162465.44670365402</v>
      </c>
      <c r="E200" s="15">
        <f ca="1">IF(PaymentSchedule[[#This Row],[PMT NO]]&lt;&gt;"",ScheduledPayment,"")</f>
        <v>1304.1183412577773</v>
      </c>
      <c r="F20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0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00" s="15">
        <f ca="1">IF(PaymentSchedule[[#This Row],[PMT NO]]&lt;&gt;"",PaymentSchedule[[#This Row],[TOTAL PAYMENT]]-PaymentSchedule[[#This Row],[INTEREST]],"")</f>
        <v>661.02594805581339</v>
      </c>
      <c r="I200" s="15">
        <f ca="1">IF(PaymentSchedule[[#This Row],[PMT NO]]&lt;&gt;"",PaymentSchedule[[#This Row],[BEGINNING BALANCE]]*(InterestRate/PaymentsPerYear),"")</f>
        <v>643.09239320196389</v>
      </c>
      <c r="J20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161804.4207555982</v>
      </c>
      <c r="K200" s="15">
        <f ca="1">IF(PaymentSchedule[[#This Row],[PMT NO]]&lt;&gt;"",SUM(INDEX(PaymentSchedule[INTEREST],1,1):PaymentSchedule[[#This Row],[INTEREST]]),"")</f>
        <v>158282.78725331815</v>
      </c>
    </row>
    <row r="201" spans="2:11" x14ac:dyDescent="0.2">
      <c r="B201" s="11">
        <f ca="1">IF(LoanIsGood,IF(ROW()-ROW(PaymentSchedule[[#Headers],[PMT NO]])&gt;ScheduledNumberOfPayments,"",ROW()-ROW(PaymentSchedule[[#Headers],[PMT NO]])),"")</f>
        <v>190</v>
      </c>
      <c r="C201" s="13">
        <f ca="1">IF(PaymentSchedule[[#This Row],[PMT NO]]&lt;&gt;"",EOMONTH(LoanStartDate,ROW(PaymentSchedule[[#This Row],[PMT NO]])-ROW(PaymentSchedule[[#Headers],[PMT NO]])-2)+DAY(LoanStartDate),"")</f>
        <v>49703</v>
      </c>
      <c r="D201" s="15">
        <f ca="1">IF(PaymentSchedule[[#This Row],[PMT NO]]&lt;&gt;"",IF(ROW()-ROW(PaymentSchedule[[#Headers],[BEGINNING BALANCE]])=1,LoanAmount,INDEX(PaymentSchedule[ENDING BALANCE],ROW()-ROW(PaymentSchedule[[#Headers],[BEGINNING BALANCE]])-1)),"")</f>
        <v>161804.4207555982</v>
      </c>
      <c r="E201" s="15">
        <f ca="1">IF(PaymentSchedule[[#This Row],[PMT NO]]&lt;&gt;"",ScheduledPayment,"")</f>
        <v>1304.1183412577773</v>
      </c>
      <c r="F20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0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01" s="15">
        <f ca="1">IF(PaymentSchedule[[#This Row],[PMT NO]]&lt;&gt;"",PaymentSchedule[[#This Row],[TOTAL PAYMENT]]-PaymentSchedule[[#This Row],[INTEREST]],"")</f>
        <v>663.64250910020098</v>
      </c>
      <c r="I201" s="15">
        <f ca="1">IF(PaymentSchedule[[#This Row],[PMT NO]]&lt;&gt;"",PaymentSchedule[[#This Row],[BEGINNING BALANCE]]*(InterestRate/PaymentsPerYear),"")</f>
        <v>640.47583215757629</v>
      </c>
      <c r="J20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161140.778246498</v>
      </c>
      <c r="K201" s="15">
        <f ca="1">IF(PaymentSchedule[[#This Row],[PMT NO]]&lt;&gt;"",SUM(INDEX(PaymentSchedule[INTEREST],1,1):PaymentSchedule[[#This Row],[INTEREST]]),"")</f>
        <v>158923.26308547572</v>
      </c>
    </row>
    <row r="202" spans="2:11" x14ac:dyDescent="0.2">
      <c r="B202" s="11">
        <f ca="1">IF(LoanIsGood,IF(ROW()-ROW(PaymentSchedule[[#Headers],[PMT NO]])&gt;ScheduledNumberOfPayments,"",ROW()-ROW(PaymentSchedule[[#Headers],[PMT NO]])),"")</f>
        <v>191</v>
      </c>
      <c r="C202" s="13">
        <f ca="1">IF(PaymentSchedule[[#This Row],[PMT NO]]&lt;&gt;"",EOMONTH(LoanStartDate,ROW(PaymentSchedule[[#This Row],[PMT NO]])-ROW(PaymentSchedule[[#Headers],[PMT NO]])-2)+DAY(LoanStartDate),"")</f>
        <v>49734</v>
      </c>
      <c r="D202" s="15">
        <f ca="1">IF(PaymentSchedule[[#This Row],[PMT NO]]&lt;&gt;"",IF(ROW()-ROW(PaymentSchedule[[#Headers],[BEGINNING BALANCE]])=1,LoanAmount,INDEX(PaymentSchedule[ENDING BALANCE],ROW()-ROW(PaymentSchedule[[#Headers],[BEGINNING BALANCE]])-1)),"")</f>
        <v>161140.778246498</v>
      </c>
      <c r="E202" s="15">
        <f ca="1">IF(PaymentSchedule[[#This Row],[PMT NO]]&lt;&gt;"",ScheduledPayment,"")</f>
        <v>1304.1183412577773</v>
      </c>
      <c r="F20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0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02" s="15">
        <f ca="1">IF(PaymentSchedule[[#This Row],[PMT NO]]&lt;&gt;"",PaymentSchedule[[#This Row],[TOTAL PAYMENT]]-PaymentSchedule[[#This Row],[INTEREST]],"")</f>
        <v>666.26942736538933</v>
      </c>
      <c r="I202" s="15">
        <f ca="1">IF(PaymentSchedule[[#This Row],[PMT NO]]&lt;&gt;"",PaymentSchedule[[#This Row],[BEGINNING BALANCE]]*(InterestRate/PaymentsPerYear),"")</f>
        <v>637.84891389238794</v>
      </c>
      <c r="J20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160474.50881913261</v>
      </c>
      <c r="K202" s="15">
        <f ca="1">IF(PaymentSchedule[[#This Row],[PMT NO]]&lt;&gt;"",SUM(INDEX(PaymentSchedule[INTEREST],1,1):PaymentSchedule[[#This Row],[INTEREST]]),"")</f>
        <v>159561.11199936809</v>
      </c>
    </row>
    <row r="203" spans="2:11" x14ac:dyDescent="0.2">
      <c r="B203" s="11">
        <f ca="1">IF(LoanIsGood,IF(ROW()-ROW(PaymentSchedule[[#Headers],[PMT NO]])&gt;ScheduledNumberOfPayments,"",ROW()-ROW(PaymentSchedule[[#Headers],[PMT NO]])),"")</f>
        <v>192</v>
      </c>
      <c r="C203" s="13">
        <f ca="1">IF(PaymentSchedule[[#This Row],[PMT NO]]&lt;&gt;"",EOMONTH(LoanStartDate,ROW(PaymentSchedule[[#This Row],[PMT NO]])-ROW(PaymentSchedule[[#Headers],[PMT NO]])-2)+DAY(LoanStartDate),"")</f>
        <v>49763</v>
      </c>
      <c r="D203" s="15">
        <f ca="1">IF(PaymentSchedule[[#This Row],[PMT NO]]&lt;&gt;"",IF(ROW()-ROW(PaymentSchedule[[#Headers],[BEGINNING BALANCE]])=1,LoanAmount,INDEX(PaymentSchedule[ENDING BALANCE],ROW()-ROW(PaymentSchedule[[#Headers],[BEGINNING BALANCE]])-1)),"")</f>
        <v>160474.50881913261</v>
      </c>
      <c r="E203" s="15">
        <f ca="1">IF(PaymentSchedule[[#This Row],[PMT NO]]&lt;&gt;"",ScheduledPayment,"")</f>
        <v>1304.1183412577773</v>
      </c>
      <c r="F20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0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03" s="15">
        <f ca="1">IF(PaymentSchedule[[#This Row],[PMT NO]]&lt;&gt;"",PaymentSchedule[[#This Row],[TOTAL PAYMENT]]-PaymentSchedule[[#This Row],[INTEREST]],"")</f>
        <v>668.90674384871068</v>
      </c>
      <c r="I203" s="15">
        <f ca="1">IF(PaymentSchedule[[#This Row],[PMT NO]]&lt;&gt;"",PaymentSchedule[[#This Row],[BEGINNING BALANCE]]*(InterestRate/PaymentsPerYear),"")</f>
        <v>635.2115974090666</v>
      </c>
      <c r="J20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159805.60207528391</v>
      </c>
      <c r="K203" s="15">
        <f ca="1">IF(PaymentSchedule[[#This Row],[PMT NO]]&lt;&gt;"",SUM(INDEX(PaymentSchedule[INTEREST],1,1):PaymentSchedule[[#This Row],[INTEREST]]),"")</f>
        <v>160196.32359677716</v>
      </c>
    </row>
    <row r="204" spans="2:11" x14ac:dyDescent="0.2">
      <c r="B204" s="11">
        <f ca="1">IF(LoanIsGood,IF(ROW()-ROW(PaymentSchedule[[#Headers],[PMT NO]])&gt;ScheduledNumberOfPayments,"",ROW()-ROW(PaymentSchedule[[#Headers],[PMT NO]])),"")</f>
        <v>193</v>
      </c>
      <c r="C204" s="13">
        <f ca="1">IF(PaymentSchedule[[#This Row],[PMT NO]]&lt;&gt;"",EOMONTH(LoanStartDate,ROW(PaymentSchedule[[#This Row],[PMT NO]])-ROW(PaymentSchedule[[#Headers],[PMT NO]])-2)+DAY(LoanStartDate),"")</f>
        <v>49794</v>
      </c>
      <c r="D204" s="15">
        <f ca="1">IF(PaymentSchedule[[#This Row],[PMT NO]]&lt;&gt;"",IF(ROW()-ROW(PaymentSchedule[[#Headers],[BEGINNING BALANCE]])=1,LoanAmount,INDEX(PaymentSchedule[ENDING BALANCE],ROW()-ROW(PaymentSchedule[[#Headers],[BEGINNING BALANCE]])-1)),"")</f>
        <v>159805.60207528391</v>
      </c>
      <c r="E204" s="15">
        <f ca="1">IF(PaymentSchedule[[#This Row],[PMT NO]]&lt;&gt;"",ScheduledPayment,"")</f>
        <v>1304.1183412577773</v>
      </c>
      <c r="F20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0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04" s="15">
        <f ca="1">IF(PaymentSchedule[[#This Row],[PMT NO]]&lt;&gt;"",PaymentSchedule[[#This Row],[TOTAL PAYMENT]]-PaymentSchedule[[#This Row],[INTEREST]],"")</f>
        <v>671.55449970977838</v>
      </c>
      <c r="I204" s="15">
        <f ca="1">IF(PaymentSchedule[[#This Row],[PMT NO]]&lt;&gt;"",PaymentSchedule[[#This Row],[BEGINNING BALANCE]]*(InterestRate/PaymentsPerYear),"")</f>
        <v>632.56384154799889</v>
      </c>
      <c r="J20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159134.04757557414</v>
      </c>
      <c r="K204" s="15">
        <f ca="1">IF(PaymentSchedule[[#This Row],[PMT NO]]&lt;&gt;"",SUM(INDEX(PaymentSchedule[INTEREST],1,1):PaymentSchedule[[#This Row],[INTEREST]]),"")</f>
        <v>160828.88743832515</v>
      </c>
    </row>
    <row r="205" spans="2:11" x14ac:dyDescent="0.2">
      <c r="B205" s="11">
        <f ca="1">IF(LoanIsGood,IF(ROW()-ROW(PaymentSchedule[[#Headers],[PMT NO]])&gt;ScheduledNumberOfPayments,"",ROW()-ROW(PaymentSchedule[[#Headers],[PMT NO]])),"")</f>
        <v>194</v>
      </c>
      <c r="C205" s="13">
        <f ca="1">IF(PaymentSchedule[[#This Row],[PMT NO]]&lt;&gt;"",EOMONTH(LoanStartDate,ROW(PaymentSchedule[[#This Row],[PMT NO]])-ROW(PaymentSchedule[[#Headers],[PMT NO]])-2)+DAY(LoanStartDate),"")</f>
        <v>49824</v>
      </c>
      <c r="D205" s="15">
        <f ca="1">IF(PaymentSchedule[[#This Row],[PMT NO]]&lt;&gt;"",IF(ROW()-ROW(PaymentSchedule[[#Headers],[BEGINNING BALANCE]])=1,LoanAmount,INDEX(PaymentSchedule[ENDING BALANCE],ROW()-ROW(PaymentSchedule[[#Headers],[BEGINNING BALANCE]])-1)),"")</f>
        <v>159134.04757557414</v>
      </c>
      <c r="E205" s="15">
        <f ca="1">IF(PaymentSchedule[[#This Row],[PMT NO]]&lt;&gt;"",ScheduledPayment,"")</f>
        <v>1304.1183412577773</v>
      </c>
      <c r="F20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0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05" s="15">
        <f ca="1">IF(PaymentSchedule[[#This Row],[PMT NO]]&lt;&gt;"",PaymentSchedule[[#This Row],[TOTAL PAYMENT]]-PaymentSchedule[[#This Row],[INTEREST]],"")</f>
        <v>674.21273627112964</v>
      </c>
      <c r="I205" s="15">
        <f ca="1">IF(PaymentSchedule[[#This Row],[PMT NO]]&lt;&gt;"",PaymentSchedule[[#This Row],[BEGINNING BALANCE]]*(InterestRate/PaymentsPerYear),"")</f>
        <v>629.90560498664763</v>
      </c>
      <c r="J20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158459.83483930302</v>
      </c>
      <c r="K205" s="15">
        <f ca="1">IF(PaymentSchedule[[#This Row],[PMT NO]]&lt;&gt;"",SUM(INDEX(PaymentSchedule[INTEREST],1,1):PaymentSchedule[[#This Row],[INTEREST]]),"")</f>
        <v>161458.7930433118</v>
      </c>
    </row>
    <row r="206" spans="2:11" x14ac:dyDescent="0.2">
      <c r="B206" s="11">
        <f ca="1">IF(LoanIsGood,IF(ROW()-ROW(PaymentSchedule[[#Headers],[PMT NO]])&gt;ScheduledNumberOfPayments,"",ROW()-ROW(PaymentSchedule[[#Headers],[PMT NO]])),"")</f>
        <v>195</v>
      </c>
      <c r="C206" s="13">
        <f ca="1">IF(PaymentSchedule[[#This Row],[PMT NO]]&lt;&gt;"",EOMONTH(LoanStartDate,ROW(PaymentSchedule[[#This Row],[PMT NO]])-ROW(PaymentSchedule[[#Headers],[PMT NO]])-2)+DAY(LoanStartDate),"")</f>
        <v>49855</v>
      </c>
      <c r="D206" s="15">
        <f ca="1">IF(PaymentSchedule[[#This Row],[PMT NO]]&lt;&gt;"",IF(ROW()-ROW(PaymentSchedule[[#Headers],[BEGINNING BALANCE]])=1,LoanAmount,INDEX(PaymentSchedule[ENDING BALANCE],ROW()-ROW(PaymentSchedule[[#Headers],[BEGINNING BALANCE]])-1)),"")</f>
        <v>158459.83483930302</v>
      </c>
      <c r="E206" s="15">
        <f ca="1">IF(PaymentSchedule[[#This Row],[PMT NO]]&lt;&gt;"",ScheduledPayment,"")</f>
        <v>1304.1183412577773</v>
      </c>
      <c r="F20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0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06" s="15">
        <f ca="1">IF(PaymentSchedule[[#This Row],[PMT NO]]&lt;&gt;"",PaymentSchedule[[#This Row],[TOTAL PAYMENT]]-PaymentSchedule[[#This Row],[INTEREST]],"")</f>
        <v>676.88149501886949</v>
      </c>
      <c r="I206" s="15">
        <f ca="1">IF(PaymentSchedule[[#This Row],[PMT NO]]&lt;&gt;"",PaymentSchedule[[#This Row],[BEGINNING BALANCE]]*(InterestRate/PaymentsPerYear),"")</f>
        <v>627.23684623890779</v>
      </c>
      <c r="J20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157782.95334428415</v>
      </c>
      <c r="K206" s="15">
        <f ca="1">IF(PaymentSchedule[[#This Row],[PMT NO]]&lt;&gt;"",SUM(INDEX(PaymentSchedule[INTEREST],1,1):PaymentSchedule[[#This Row],[INTEREST]]),"")</f>
        <v>162086.0298895507</v>
      </c>
    </row>
    <row r="207" spans="2:11" x14ac:dyDescent="0.2">
      <c r="B207" s="11">
        <f ca="1">IF(LoanIsGood,IF(ROW()-ROW(PaymentSchedule[[#Headers],[PMT NO]])&gt;ScheduledNumberOfPayments,"",ROW()-ROW(PaymentSchedule[[#Headers],[PMT NO]])),"")</f>
        <v>196</v>
      </c>
      <c r="C207" s="13">
        <f ca="1">IF(PaymentSchedule[[#This Row],[PMT NO]]&lt;&gt;"",EOMONTH(LoanStartDate,ROW(PaymentSchedule[[#This Row],[PMT NO]])-ROW(PaymentSchedule[[#Headers],[PMT NO]])-2)+DAY(LoanStartDate),"")</f>
        <v>49885</v>
      </c>
      <c r="D207" s="15">
        <f ca="1">IF(PaymentSchedule[[#This Row],[PMT NO]]&lt;&gt;"",IF(ROW()-ROW(PaymentSchedule[[#Headers],[BEGINNING BALANCE]])=1,LoanAmount,INDEX(PaymentSchedule[ENDING BALANCE],ROW()-ROW(PaymentSchedule[[#Headers],[BEGINNING BALANCE]])-1)),"")</f>
        <v>157782.95334428415</v>
      </c>
      <c r="E207" s="15">
        <f ca="1">IF(PaymentSchedule[[#This Row],[PMT NO]]&lt;&gt;"",ScheduledPayment,"")</f>
        <v>1304.1183412577773</v>
      </c>
      <c r="F20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0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07" s="15">
        <f ca="1">IF(PaymentSchedule[[#This Row],[PMT NO]]&lt;&gt;"",PaymentSchedule[[#This Row],[TOTAL PAYMENT]]-PaymentSchedule[[#This Row],[INTEREST]],"")</f>
        <v>679.56081760331915</v>
      </c>
      <c r="I207" s="15">
        <f ca="1">IF(PaymentSchedule[[#This Row],[PMT NO]]&lt;&gt;"",PaymentSchedule[[#This Row],[BEGINNING BALANCE]]*(InterestRate/PaymentsPerYear),"")</f>
        <v>624.55752365445812</v>
      </c>
      <c r="J20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157103.39252668084</v>
      </c>
      <c r="K207" s="15">
        <f ca="1">IF(PaymentSchedule[[#This Row],[PMT NO]]&lt;&gt;"",SUM(INDEX(PaymentSchedule[INTEREST],1,1):PaymentSchedule[[#This Row],[INTEREST]]),"")</f>
        <v>162710.58741320515</v>
      </c>
    </row>
    <row r="208" spans="2:11" x14ac:dyDescent="0.2">
      <c r="B208" s="11">
        <f ca="1">IF(LoanIsGood,IF(ROW()-ROW(PaymentSchedule[[#Headers],[PMT NO]])&gt;ScheduledNumberOfPayments,"",ROW()-ROW(PaymentSchedule[[#Headers],[PMT NO]])),"")</f>
        <v>197</v>
      </c>
      <c r="C208" s="13">
        <f ca="1">IF(PaymentSchedule[[#This Row],[PMT NO]]&lt;&gt;"",EOMONTH(LoanStartDate,ROW(PaymentSchedule[[#This Row],[PMT NO]])-ROW(PaymentSchedule[[#Headers],[PMT NO]])-2)+DAY(LoanStartDate),"")</f>
        <v>49916</v>
      </c>
      <c r="D208" s="15">
        <f ca="1">IF(PaymentSchedule[[#This Row],[PMT NO]]&lt;&gt;"",IF(ROW()-ROW(PaymentSchedule[[#Headers],[BEGINNING BALANCE]])=1,LoanAmount,INDEX(PaymentSchedule[ENDING BALANCE],ROW()-ROW(PaymentSchedule[[#Headers],[BEGINNING BALANCE]])-1)),"")</f>
        <v>157103.39252668084</v>
      </c>
      <c r="E208" s="15">
        <f ca="1">IF(PaymentSchedule[[#This Row],[PMT NO]]&lt;&gt;"",ScheduledPayment,"")</f>
        <v>1304.1183412577773</v>
      </c>
      <c r="F20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0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08" s="15">
        <f ca="1">IF(PaymentSchedule[[#This Row],[PMT NO]]&lt;&gt;"",PaymentSchedule[[#This Row],[TOTAL PAYMENT]]-PaymentSchedule[[#This Row],[INTEREST]],"")</f>
        <v>682.25074583966557</v>
      </c>
      <c r="I208" s="15">
        <f ca="1">IF(PaymentSchedule[[#This Row],[PMT NO]]&lt;&gt;"",PaymentSchedule[[#This Row],[BEGINNING BALANCE]]*(InterestRate/PaymentsPerYear),"")</f>
        <v>621.8675954181117</v>
      </c>
      <c r="J20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156421.14178084116</v>
      </c>
      <c r="K208" s="15">
        <f ca="1">IF(PaymentSchedule[[#This Row],[PMT NO]]&lt;&gt;"",SUM(INDEX(PaymentSchedule[INTEREST],1,1):PaymentSchedule[[#This Row],[INTEREST]]),"")</f>
        <v>163332.45500862328</v>
      </c>
    </row>
    <row r="209" spans="2:11" x14ac:dyDescent="0.2">
      <c r="B209" s="11">
        <f ca="1">IF(LoanIsGood,IF(ROW()-ROW(PaymentSchedule[[#Headers],[PMT NO]])&gt;ScheduledNumberOfPayments,"",ROW()-ROW(PaymentSchedule[[#Headers],[PMT NO]])),"")</f>
        <v>198</v>
      </c>
      <c r="C209" s="13">
        <f ca="1">IF(PaymentSchedule[[#This Row],[PMT NO]]&lt;&gt;"",EOMONTH(LoanStartDate,ROW(PaymentSchedule[[#This Row],[PMT NO]])-ROW(PaymentSchedule[[#Headers],[PMT NO]])-2)+DAY(LoanStartDate),"")</f>
        <v>49947</v>
      </c>
      <c r="D209" s="15">
        <f ca="1">IF(PaymentSchedule[[#This Row],[PMT NO]]&lt;&gt;"",IF(ROW()-ROW(PaymentSchedule[[#Headers],[BEGINNING BALANCE]])=1,LoanAmount,INDEX(PaymentSchedule[ENDING BALANCE],ROW()-ROW(PaymentSchedule[[#Headers],[BEGINNING BALANCE]])-1)),"")</f>
        <v>156421.14178084116</v>
      </c>
      <c r="E209" s="15">
        <f ca="1">IF(PaymentSchedule[[#This Row],[PMT NO]]&lt;&gt;"",ScheduledPayment,"")</f>
        <v>1304.1183412577773</v>
      </c>
      <c r="F20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0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09" s="15">
        <f ca="1">IF(PaymentSchedule[[#This Row],[PMT NO]]&lt;&gt;"",PaymentSchedule[[#This Row],[TOTAL PAYMENT]]-PaymentSchedule[[#This Row],[INTEREST]],"")</f>
        <v>684.95132170861427</v>
      </c>
      <c r="I209" s="15">
        <f ca="1">IF(PaymentSchedule[[#This Row],[PMT NO]]&lt;&gt;"",PaymentSchedule[[#This Row],[BEGINNING BALANCE]]*(InterestRate/PaymentsPerYear),"")</f>
        <v>619.167019549163</v>
      </c>
      <c r="J20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155736.19045913254</v>
      </c>
      <c r="K209" s="15">
        <f ca="1">IF(PaymentSchedule[[#This Row],[PMT NO]]&lt;&gt;"",SUM(INDEX(PaymentSchedule[INTEREST],1,1):PaymentSchedule[[#This Row],[INTEREST]]),"")</f>
        <v>163951.62202817245</v>
      </c>
    </row>
    <row r="210" spans="2:11" x14ac:dyDescent="0.2">
      <c r="B210" s="11">
        <f ca="1">IF(LoanIsGood,IF(ROW()-ROW(PaymentSchedule[[#Headers],[PMT NO]])&gt;ScheduledNumberOfPayments,"",ROW()-ROW(PaymentSchedule[[#Headers],[PMT NO]])),"")</f>
        <v>199</v>
      </c>
      <c r="C210" s="13">
        <f ca="1">IF(PaymentSchedule[[#This Row],[PMT NO]]&lt;&gt;"",EOMONTH(LoanStartDate,ROW(PaymentSchedule[[#This Row],[PMT NO]])-ROW(PaymentSchedule[[#Headers],[PMT NO]])-2)+DAY(LoanStartDate),"")</f>
        <v>49977</v>
      </c>
      <c r="D210" s="15">
        <f ca="1">IF(PaymentSchedule[[#This Row],[PMT NO]]&lt;&gt;"",IF(ROW()-ROW(PaymentSchedule[[#Headers],[BEGINNING BALANCE]])=1,LoanAmount,INDEX(PaymentSchedule[ENDING BALANCE],ROW()-ROW(PaymentSchedule[[#Headers],[BEGINNING BALANCE]])-1)),"")</f>
        <v>155736.19045913254</v>
      </c>
      <c r="E210" s="15">
        <f ca="1">IF(PaymentSchedule[[#This Row],[PMT NO]]&lt;&gt;"",ScheduledPayment,"")</f>
        <v>1304.1183412577773</v>
      </c>
      <c r="F21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1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10" s="15">
        <f ca="1">IF(PaymentSchedule[[#This Row],[PMT NO]]&lt;&gt;"",PaymentSchedule[[#This Row],[TOTAL PAYMENT]]-PaymentSchedule[[#This Row],[INTEREST]],"")</f>
        <v>687.66258735704423</v>
      </c>
      <c r="I210" s="15">
        <f ca="1">IF(PaymentSchedule[[#This Row],[PMT NO]]&lt;&gt;"",PaymentSchedule[[#This Row],[BEGINNING BALANCE]]*(InterestRate/PaymentsPerYear),"")</f>
        <v>616.45575390073304</v>
      </c>
      <c r="J21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155048.5278717755</v>
      </c>
      <c r="K210" s="15">
        <f ca="1">IF(PaymentSchedule[[#This Row],[PMT NO]]&lt;&gt;"",SUM(INDEX(PaymentSchedule[INTEREST],1,1):PaymentSchedule[[#This Row],[INTEREST]]),"")</f>
        <v>164568.07778207317</v>
      </c>
    </row>
    <row r="211" spans="2:11" x14ac:dyDescent="0.2">
      <c r="B211" s="11">
        <f ca="1">IF(LoanIsGood,IF(ROW()-ROW(PaymentSchedule[[#Headers],[PMT NO]])&gt;ScheduledNumberOfPayments,"",ROW()-ROW(PaymentSchedule[[#Headers],[PMT NO]])),"")</f>
        <v>200</v>
      </c>
      <c r="C211" s="13">
        <f ca="1">IF(PaymentSchedule[[#This Row],[PMT NO]]&lt;&gt;"",EOMONTH(LoanStartDate,ROW(PaymentSchedule[[#This Row],[PMT NO]])-ROW(PaymentSchedule[[#Headers],[PMT NO]])-2)+DAY(LoanStartDate),"")</f>
        <v>50008</v>
      </c>
      <c r="D211" s="15">
        <f ca="1">IF(PaymentSchedule[[#This Row],[PMT NO]]&lt;&gt;"",IF(ROW()-ROW(PaymentSchedule[[#Headers],[BEGINNING BALANCE]])=1,LoanAmount,INDEX(PaymentSchedule[ENDING BALANCE],ROW()-ROW(PaymentSchedule[[#Headers],[BEGINNING BALANCE]])-1)),"")</f>
        <v>155048.5278717755</v>
      </c>
      <c r="E211" s="15">
        <f ca="1">IF(PaymentSchedule[[#This Row],[PMT NO]]&lt;&gt;"",ScheduledPayment,"")</f>
        <v>1304.1183412577773</v>
      </c>
      <c r="F21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1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11" s="15">
        <f ca="1">IF(PaymentSchedule[[#This Row],[PMT NO]]&lt;&gt;"",PaymentSchedule[[#This Row],[TOTAL PAYMENT]]-PaymentSchedule[[#This Row],[INTEREST]],"")</f>
        <v>690.38458509866587</v>
      </c>
      <c r="I211" s="15">
        <f ca="1">IF(PaymentSchedule[[#This Row],[PMT NO]]&lt;&gt;"",PaymentSchedule[[#This Row],[BEGINNING BALANCE]]*(InterestRate/PaymentsPerYear),"")</f>
        <v>613.73375615911141</v>
      </c>
      <c r="J21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154358.14328667684</v>
      </c>
      <c r="K211" s="15">
        <f ca="1">IF(PaymentSchedule[[#This Row],[PMT NO]]&lt;&gt;"",SUM(INDEX(PaymentSchedule[INTEREST],1,1):PaymentSchedule[[#This Row],[INTEREST]]),"")</f>
        <v>165181.81153823229</v>
      </c>
    </row>
    <row r="212" spans="2:11" x14ac:dyDescent="0.2">
      <c r="B212" s="11">
        <f ca="1">IF(LoanIsGood,IF(ROW()-ROW(PaymentSchedule[[#Headers],[PMT NO]])&gt;ScheduledNumberOfPayments,"",ROW()-ROW(PaymentSchedule[[#Headers],[PMT NO]])),"")</f>
        <v>201</v>
      </c>
      <c r="C212" s="13">
        <f ca="1">IF(PaymentSchedule[[#This Row],[PMT NO]]&lt;&gt;"",EOMONTH(LoanStartDate,ROW(PaymentSchedule[[#This Row],[PMT NO]])-ROW(PaymentSchedule[[#Headers],[PMT NO]])-2)+DAY(LoanStartDate),"")</f>
        <v>50038</v>
      </c>
      <c r="D212" s="15">
        <f ca="1">IF(PaymentSchedule[[#This Row],[PMT NO]]&lt;&gt;"",IF(ROW()-ROW(PaymentSchedule[[#Headers],[BEGINNING BALANCE]])=1,LoanAmount,INDEX(PaymentSchedule[ENDING BALANCE],ROW()-ROW(PaymentSchedule[[#Headers],[BEGINNING BALANCE]])-1)),"")</f>
        <v>154358.14328667684</v>
      </c>
      <c r="E212" s="15">
        <f ca="1">IF(PaymentSchedule[[#This Row],[PMT NO]]&lt;&gt;"",ScheduledPayment,"")</f>
        <v>1304.1183412577773</v>
      </c>
      <c r="F21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1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12" s="15">
        <f ca="1">IF(PaymentSchedule[[#This Row],[PMT NO]]&lt;&gt;"",PaymentSchedule[[#This Row],[TOTAL PAYMENT]]-PaymentSchedule[[#This Row],[INTEREST]],"")</f>
        <v>693.11735741468135</v>
      </c>
      <c r="I212" s="15">
        <f ca="1">IF(PaymentSchedule[[#This Row],[PMT NO]]&lt;&gt;"",PaymentSchedule[[#This Row],[BEGINNING BALANCE]]*(InterestRate/PaymentsPerYear),"")</f>
        <v>611.00098384309592</v>
      </c>
      <c r="J21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153665.02592926216</v>
      </c>
      <c r="K212" s="15">
        <f ca="1">IF(PaymentSchedule[[#This Row],[PMT NO]]&lt;&gt;"",SUM(INDEX(PaymentSchedule[INTEREST],1,1):PaymentSchedule[[#This Row],[INTEREST]]),"")</f>
        <v>165792.81252207537</v>
      </c>
    </row>
    <row r="213" spans="2:11" x14ac:dyDescent="0.2">
      <c r="B213" s="11">
        <f ca="1">IF(LoanIsGood,IF(ROW()-ROW(PaymentSchedule[[#Headers],[PMT NO]])&gt;ScheduledNumberOfPayments,"",ROW()-ROW(PaymentSchedule[[#Headers],[PMT NO]])),"")</f>
        <v>202</v>
      </c>
      <c r="C213" s="13">
        <f ca="1">IF(PaymentSchedule[[#This Row],[PMT NO]]&lt;&gt;"",EOMONTH(LoanStartDate,ROW(PaymentSchedule[[#This Row],[PMT NO]])-ROW(PaymentSchedule[[#Headers],[PMT NO]])-2)+DAY(LoanStartDate),"")</f>
        <v>50069</v>
      </c>
      <c r="D213" s="15">
        <f ca="1">IF(PaymentSchedule[[#This Row],[PMT NO]]&lt;&gt;"",IF(ROW()-ROW(PaymentSchedule[[#Headers],[BEGINNING BALANCE]])=1,LoanAmount,INDEX(PaymentSchedule[ENDING BALANCE],ROW()-ROW(PaymentSchedule[[#Headers],[BEGINNING BALANCE]])-1)),"")</f>
        <v>153665.02592926216</v>
      </c>
      <c r="E213" s="15">
        <f ca="1">IF(PaymentSchedule[[#This Row],[PMT NO]]&lt;&gt;"",ScheduledPayment,"")</f>
        <v>1304.1183412577773</v>
      </c>
      <c r="F21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1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13" s="15">
        <f ca="1">IF(PaymentSchedule[[#This Row],[PMT NO]]&lt;&gt;"",PaymentSchedule[[#This Row],[TOTAL PAYMENT]]-PaymentSchedule[[#This Row],[INTEREST]],"")</f>
        <v>695.86094695444785</v>
      </c>
      <c r="I213" s="15">
        <f ca="1">IF(PaymentSchedule[[#This Row],[PMT NO]]&lt;&gt;"",PaymentSchedule[[#This Row],[BEGINNING BALANCE]]*(InterestRate/PaymentsPerYear),"")</f>
        <v>608.25739430332942</v>
      </c>
      <c r="J21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152969.1649823077</v>
      </c>
      <c r="K213" s="15">
        <f ca="1">IF(PaymentSchedule[[#This Row],[PMT NO]]&lt;&gt;"",SUM(INDEX(PaymentSchedule[INTEREST],1,1):PaymentSchedule[[#This Row],[INTEREST]]),"")</f>
        <v>166401.06991637871</v>
      </c>
    </row>
    <row r="214" spans="2:11" x14ac:dyDescent="0.2">
      <c r="B214" s="11">
        <f ca="1">IF(LoanIsGood,IF(ROW()-ROW(PaymentSchedule[[#Headers],[PMT NO]])&gt;ScheduledNumberOfPayments,"",ROW()-ROW(PaymentSchedule[[#Headers],[PMT NO]])),"")</f>
        <v>203</v>
      </c>
      <c r="C214" s="13">
        <f ca="1">IF(PaymentSchedule[[#This Row],[PMT NO]]&lt;&gt;"",EOMONTH(LoanStartDate,ROW(PaymentSchedule[[#This Row],[PMT NO]])-ROW(PaymentSchedule[[#Headers],[PMT NO]])-2)+DAY(LoanStartDate),"")</f>
        <v>50100</v>
      </c>
      <c r="D214" s="15">
        <f ca="1">IF(PaymentSchedule[[#This Row],[PMT NO]]&lt;&gt;"",IF(ROW()-ROW(PaymentSchedule[[#Headers],[BEGINNING BALANCE]])=1,LoanAmount,INDEX(PaymentSchedule[ENDING BALANCE],ROW()-ROW(PaymentSchedule[[#Headers],[BEGINNING BALANCE]])-1)),"")</f>
        <v>152969.1649823077</v>
      </c>
      <c r="E214" s="15">
        <f ca="1">IF(PaymentSchedule[[#This Row],[PMT NO]]&lt;&gt;"",ScheduledPayment,"")</f>
        <v>1304.1183412577773</v>
      </c>
      <c r="F21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1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14" s="15">
        <f ca="1">IF(PaymentSchedule[[#This Row],[PMT NO]]&lt;&gt;"",PaymentSchedule[[#This Row],[TOTAL PAYMENT]]-PaymentSchedule[[#This Row],[INTEREST]],"")</f>
        <v>698.61539653614261</v>
      </c>
      <c r="I214" s="15">
        <f ca="1">IF(PaymentSchedule[[#This Row],[PMT NO]]&lt;&gt;"",PaymentSchedule[[#This Row],[BEGINNING BALANCE]]*(InterestRate/PaymentsPerYear),"")</f>
        <v>605.50294472163466</v>
      </c>
      <c r="J21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152270.54958577157</v>
      </c>
      <c r="K214" s="15">
        <f ca="1">IF(PaymentSchedule[[#This Row],[PMT NO]]&lt;&gt;"",SUM(INDEX(PaymentSchedule[INTEREST],1,1):PaymentSchedule[[#This Row],[INTEREST]]),"")</f>
        <v>167006.57286110034</v>
      </c>
    </row>
    <row r="215" spans="2:11" x14ac:dyDescent="0.2">
      <c r="B215" s="11">
        <f ca="1">IF(LoanIsGood,IF(ROW()-ROW(PaymentSchedule[[#Headers],[PMT NO]])&gt;ScheduledNumberOfPayments,"",ROW()-ROW(PaymentSchedule[[#Headers],[PMT NO]])),"")</f>
        <v>204</v>
      </c>
      <c r="C215" s="13">
        <f ca="1">IF(PaymentSchedule[[#This Row],[PMT NO]]&lt;&gt;"",EOMONTH(LoanStartDate,ROW(PaymentSchedule[[#This Row],[PMT NO]])-ROW(PaymentSchedule[[#Headers],[PMT NO]])-2)+DAY(LoanStartDate),"")</f>
        <v>50128</v>
      </c>
      <c r="D215" s="15">
        <f ca="1">IF(PaymentSchedule[[#This Row],[PMT NO]]&lt;&gt;"",IF(ROW()-ROW(PaymentSchedule[[#Headers],[BEGINNING BALANCE]])=1,LoanAmount,INDEX(PaymentSchedule[ENDING BALANCE],ROW()-ROW(PaymentSchedule[[#Headers],[BEGINNING BALANCE]])-1)),"")</f>
        <v>152270.54958577157</v>
      </c>
      <c r="E215" s="15">
        <f ca="1">IF(PaymentSchedule[[#This Row],[PMT NO]]&lt;&gt;"",ScheduledPayment,"")</f>
        <v>1304.1183412577773</v>
      </c>
      <c r="F21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1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15" s="15">
        <f ca="1">IF(PaymentSchedule[[#This Row],[PMT NO]]&lt;&gt;"",PaymentSchedule[[#This Row],[TOTAL PAYMENT]]-PaymentSchedule[[#This Row],[INTEREST]],"")</f>
        <v>701.3807491474314</v>
      </c>
      <c r="I215" s="15">
        <f ca="1">IF(PaymentSchedule[[#This Row],[PMT NO]]&lt;&gt;"",PaymentSchedule[[#This Row],[BEGINNING BALANCE]]*(InterestRate/PaymentsPerYear),"")</f>
        <v>602.73759211034587</v>
      </c>
      <c r="J21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151569.16883662413</v>
      </c>
      <c r="K215" s="15">
        <f ca="1">IF(PaymentSchedule[[#This Row],[PMT NO]]&lt;&gt;"",SUM(INDEX(PaymentSchedule[INTEREST],1,1):PaymentSchedule[[#This Row],[INTEREST]]),"")</f>
        <v>167609.3104532107</v>
      </c>
    </row>
    <row r="216" spans="2:11" x14ac:dyDescent="0.2">
      <c r="B216" s="11">
        <f ca="1">IF(LoanIsGood,IF(ROW()-ROW(PaymentSchedule[[#Headers],[PMT NO]])&gt;ScheduledNumberOfPayments,"",ROW()-ROW(PaymentSchedule[[#Headers],[PMT NO]])),"")</f>
        <v>205</v>
      </c>
      <c r="C216" s="13">
        <f ca="1">IF(PaymentSchedule[[#This Row],[PMT NO]]&lt;&gt;"",EOMONTH(LoanStartDate,ROW(PaymentSchedule[[#This Row],[PMT NO]])-ROW(PaymentSchedule[[#Headers],[PMT NO]])-2)+DAY(LoanStartDate),"")</f>
        <v>50159</v>
      </c>
      <c r="D216" s="15">
        <f ca="1">IF(PaymentSchedule[[#This Row],[PMT NO]]&lt;&gt;"",IF(ROW()-ROW(PaymentSchedule[[#Headers],[BEGINNING BALANCE]])=1,LoanAmount,INDEX(PaymentSchedule[ENDING BALANCE],ROW()-ROW(PaymentSchedule[[#Headers],[BEGINNING BALANCE]])-1)),"")</f>
        <v>151569.16883662413</v>
      </c>
      <c r="E216" s="15">
        <f ca="1">IF(PaymentSchedule[[#This Row],[PMT NO]]&lt;&gt;"",ScheduledPayment,"")</f>
        <v>1304.1183412577773</v>
      </c>
      <c r="F21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1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16" s="15">
        <f ca="1">IF(PaymentSchedule[[#This Row],[PMT NO]]&lt;&gt;"",PaymentSchedule[[#This Row],[TOTAL PAYMENT]]-PaymentSchedule[[#This Row],[INTEREST]],"")</f>
        <v>704.1570479461401</v>
      </c>
      <c r="I216" s="15">
        <f ca="1">IF(PaymentSchedule[[#This Row],[PMT NO]]&lt;&gt;"",PaymentSchedule[[#This Row],[BEGINNING BALANCE]]*(InterestRate/PaymentsPerYear),"")</f>
        <v>599.96129331163718</v>
      </c>
      <c r="J21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150865.01178867798</v>
      </c>
      <c r="K216" s="15">
        <f ca="1">IF(PaymentSchedule[[#This Row],[PMT NO]]&lt;&gt;"",SUM(INDEX(PaymentSchedule[INTEREST],1,1):PaymentSchedule[[#This Row],[INTEREST]]),"")</f>
        <v>168209.27174652234</v>
      </c>
    </row>
    <row r="217" spans="2:11" x14ac:dyDescent="0.2">
      <c r="B217" s="11">
        <f ca="1">IF(LoanIsGood,IF(ROW()-ROW(PaymentSchedule[[#Headers],[PMT NO]])&gt;ScheduledNumberOfPayments,"",ROW()-ROW(PaymentSchedule[[#Headers],[PMT NO]])),"")</f>
        <v>206</v>
      </c>
      <c r="C217" s="13">
        <f ca="1">IF(PaymentSchedule[[#This Row],[PMT NO]]&lt;&gt;"",EOMONTH(LoanStartDate,ROW(PaymentSchedule[[#This Row],[PMT NO]])-ROW(PaymentSchedule[[#Headers],[PMT NO]])-2)+DAY(LoanStartDate),"")</f>
        <v>50189</v>
      </c>
      <c r="D217" s="15">
        <f ca="1">IF(PaymentSchedule[[#This Row],[PMT NO]]&lt;&gt;"",IF(ROW()-ROW(PaymentSchedule[[#Headers],[BEGINNING BALANCE]])=1,LoanAmount,INDEX(PaymentSchedule[ENDING BALANCE],ROW()-ROW(PaymentSchedule[[#Headers],[BEGINNING BALANCE]])-1)),"")</f>
        <v>150865.01178867798</v>
      </c>
      <c r="E217" s="15">
        <f ca="1">IF(PaymentSchedule[[#This Row],[PMT NO]]&lt;&gt;"",ScheduledPayment,"")</f>
        <v>1304.1183412577773</v>
      </c>
      <c r="F21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1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17" s="15">
        <f ca="1">IF(PaymentSchedule[[#This Row],[PMT NO]]&lt;&gt;"",PaymentSchedule[[#This Row],[TOTAL PAYMENT]]-PaymentSchedule[[#This Row],[INTEREST]],"")</f>
        <v>706.94433626092689</v>
      </c>
      <c r="I217" s="15">
        <f ca="1">IF(PaymentSchedule[[#This Row],[PMT NO]]&lt;&gt;"",PaymentSchedule[[#This Row],[BEGINNING BALANCE]]*(InterestRate/PaymentsPerYear),"")</f>
        <v>597.17400499685039</v>
      </c>
      <c r="J21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150158.06745241705</v>
      </c>
      <c r="K217" s="15">
        <f ca="1">IF(PaymentSchedule[[#This Row],[PMT NO]]&lt;&gt;"",SUM(INDEX(PaymentSchedule[INTEREST],1,1):PaymentSchedule[[#This Row],[INTEREST]]),"")</f>
        <v>168806.4457515192</v>
      </c>
    </row>
    <row r="218" spans="2:11" x14ac:dyDescent="0.2">
      <c r="B218" s="11">
        <f ca="1">IF(LoanIsGood,IF(ROW()-ROW(PaymentSchedule[[#Headers],[PMT NO]])&gt;ScheduledNumberOfPayments,"",ROW()-ROW(PaymentSchedule[[#Headers],[PMT NO]])),"")</f>
        <v>207</v>
      </c>
      <c r="C218" s="13">
        <f ca="1">IF(PaymentSchedule[[#This Row],[PMT NO]]&lt;&gt;"",EOMONTH(LoanStartDate,ROW(PaymentSchedule[[#This Row],[PMT NO]])-ROW(PaymentSchedule[[#Headers],[PMT NO]])-2)+DAY(LoanStartDate),"")</f>
        <v>50220</v>
      </c>
      <c r="D218" s="15">
        <f ca="1">IF(PaymentSchedule[[#This Row],[PMT NO]]&lt;&gt;"",IF(ROW()-ROW(PaymentSchedule[[#Headers],[BEGINNING BALANCE]])=1,LoanAmount,INDEX(PaymentSchedule[ENDING BALANCE],ROW()-ROW(PaymentSchedule[[#Headers],[BEGINNING BALANCE]])-1)),"")</f>
        <v>150158.06745241705</v>
      </c>
      <c r="E218" s="15">
        <f ca="1">IF(PaymentSchedule[[#This Row],[PMT NO]]&lt;&gt;"",ScheduledPayment,"")</f>
        <v>1304.1183412577773</v>
      </c>
      <c r="F21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1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18" s="15">
        <f ca="1">IF(PaymentSchedule[[#This Row],[PMT NO]]&lt;&gt;"",PaymentSchedule[[#This Row],[TOTAL PAYMENT]]-PaymentSchedule[[#This Row],[INTEREST]],"")</f>
        <v>709.74265759195976</v>
      </c>
      <c r="I218" s="15">
        <f ca="1">IF(PaymentSchedule[[#This Row],[PMT NO]]&lt;&gt;"",PaymentSchedule[[#This Row],[BEGINNING BALANCE]]*(InterestRate/PaymentsPerYear),"")</f>
        <v>594.37568366581752</v>
      </c>
      <c r="J21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149448.32479482508</v>
      </c>
      <c r="K218" s="15">
        <f ca="1">IF(PaymentSchedule[[#This Row],[PMT NO]]&lt;&gt;"",SUM(INDEX(PaymentSchedule[INTEREST],1,1):PaymentSchedule[[#This Row],[INTEREST]]),"")</f>
        <v>169400.82143518503</v>
      </c>
    </row>
    <row r="219" spans="2:11" x14ac:dyDescent="0.2">
      <c r="B219" s="11">
        <f ca="1">IF(LoanIsGood,IF(ROW()-ROW(PaymentSchedule[[#Headers],[PMT NO]])&gt;ScheduledNumberOfPayments,"",ROW()-ROW(PaymentSchedule[[#Headers],[PMT NO]])),"")</f>
        <v>208</v>
      </c>
      <c r="C219" s="13">
        <f ca="1">IF(PaymentSchedule[[#This Row],[PMT NO]]&lt;&gt;"",EOMONTH(LoanStartDate,ROW(PaymentSchedule[[#This Row],[PMT NO]])-ROW(PaymentSchedule[[#Headers],[PMT NO]])-2)+DAY(LoanStartDate),"")</f>
        <v>50250</v>
      </c>
      <c r="D219" s="15">
        <f ca="1">IF(PaymentSchedule[[#This Row],[PMT NO]]&lt;&gt;"",IF(ROW()-ROW(PaymentSchedule[[#Headers],[BEGINNING BALANCE]])=1,LoanAmount,INDEX(PaymentSchedule[ENDING BALANCE],ROW()-ROW(PaymentSchedule[[#Headers],[BEGINNING BALANCE]])-1)),"")</f>
        <v>149448.32479482508</v>
      </c>
      <c r="E219" s="15">
        <f ca="1">IF(PaymentSchedule[[#This Row],[PMT NO]]&lt;&gt;"",ScheduledPayment,"")</f>
        <v>1304.1183412577773</v>
      </c>
      <c r="F21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1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19" s="15">
        <f ca="1">IF(PaymentSchedule[[#This Row],[PMT NO]]&lt;&gt;"",PaymentSchedule[[#This Row],[TOTAL PAYMENT]]-PaymentSchedule[[#This Row],[INTEREST]],"")</f>
        <v>712.5520556115946</v>
      </c>
      <c r="I219" s="15">
        <f ca="1">IF(PaymentSchedule[[#This Row],[PMT NO]]&lt;&gt;"",PaymentSchedule[[#This Row],[BEGINNING BALANCE]]*(InterestRate/PaymentsPerYear),"")</f>
        <v>591.56628564618268</v>
      </c>
      <c r="J21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148735.77273921348</v>
      </c>
      <c r="K219" s="15">
        <f ca="1">IF(PaymentSchedule[[#This Row],[PMT NO]]&lt;&gt;"",SUM(INDEX(PaymentSchedule[INTEREST],1,1):PaymentSchedule[[#This Row],[INTEREST]]),"")</f>
        <v>169992.3877208312</v>
      </c>
    </row>
    <row r="220" spans="2:11" x14ac:dyDescent="0.2">
      <c r="B220" s="11">
        <f ca="1">IF(LoanIsGood,IF(ROW()-ROW(PaymentSchedule[[#Headers],[PMT NO]])&gt;ScheduledNumberOfPayments,"",ROW()-ROW(PaymentSchedule[[#Headers],[PMT NO]])),"")</f>
        <v>209</v>
      </c>
      <c r="C220" s="13">
        <f ca="1">IF(PaymentSchedule[[#This Row],[PMT NO]]&lt;&gt;"",EOMONTH(LoanStartDate,ROW(PaymentSchedule[[#This Row],[PMT NO]])-ROW(PaymentSchedule[[#Headers],[PMT NO]])-2)+DAY(LoanStartDate),"")</f>
        <v>50281</v>
      </c>
      <c r="D220" s="15">
        <f ca="1">IF(PaymentSchedule[[#This Row],[PMT NO]]&lt;&gt;"",IF(ROW()-ROW(PaymentSchedule[[#Headers],[BEGINNING BALANCE]])=1,LoanAmount,INDEX(PaymentSchedule[ENDING BALANCE],ROW()-ROW(PaymentSchedule[[#Headers],[BEGINNING BALANCE]])-1)),"")</f>
        <v>148735.77273921348</v>
      </c>
      <c r="E220" s="15">
        <f ca="1">IF(PaymentSchedule[[#This Row],[PMT NO]]&lt;&gt;"",ScheduledPayment,"")</f>
        <v>1304.1183412577773</v>
      </c>
      <c r="F22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2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20" s="15">
        <f ca="1">IF(PaymentSchedule[[#This Row],[PMT NO]]&lt;&gt;"",PaymentSchedule[[#This Row],[TOTAL PAYMENT]]-PaymentSchedule[[#This Row],[INTEREST]],"")</f>
        <v>715.37257416505713</v>
      </c>
      <c r="I220" s="15">
        <f ca="1">IF(PaymentSchedule[[#This Row],[PMT NO]]&lt;&gt;"",PaymentSchedule[[#This Row],[BEGINNING BALANCE]]*(InterestRate/PaymentsPerYear),"")</f>
        <v>588.74576709272014</v>
      </c>
      <c r="J22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148020.40016504843</v>
      </c>
      <c r="K220" s="15">
        <f ca="1">IF(PaymentSchedule[[#This Row],[PMT NO]]&lt;&gt;"",SUM(INDEX(PaymentSchedule[INTEREST],1,1):PaymentSchedule[[#This Row],[INTEREST]]),"")</f>
        <v>170581.13348792391</v>
      </c>
    </row>
    <row r="221" spans="2:11" x14ac:dyDescent="0.2">
      <c r="B221" s="11">
        <f ca="1">IF(LoanIsGood,IF(ROW()-ROW(PaymentSchedule[[#Headers],[PMT NO]])&gt;ScheduledNumberOfPayments,"",ROW()-ROW(PaymentSchedule[[#Headers],[PMT NO]])),"")</f>
        <v>210</v>
      </c>
      <c r="C221" s="13">
        <f ca="1">IF(PaymentSchedule[[#This Row],[PMT NO]]&lt;&gt;"",EOMONTH(LoanStartDate,ROW(PaymentSchedule[[#This Row],[PMT NO]])-ROW(PaymentSchedule[[#Headers],[PMT NO]])-2)+DAY(LoanStartDate),"")</f>
        <v>50312</v>
      </c>
      <c r="D221" s="15">
        <f ca="1">IF(PaymentSchedule[[#This Row],[PMT NO]]&lt;&gt;"",IF(ROW()-ROW(PaymentSchedule[[#Headers],[BEGINNING BALANCE]])=1,LoanAmount,INDEX(PaymentSchedule[ENDING BALANCE],ROW()-ROW(PaymentSchedule[[#Headers],[BEGINNING BALANCE]])-1)),"")</f>
        <v>148020.40016504843</v>
      </c>
      <c r="E221" s="15">
        <f ca="1">IF(PaymentSchedule[[#This Row],[PMT NO]]&lt;&gt;"",ScheduledPayment,"")</f>
        <v>1304.1183412577773</v>
      </c>
      <c r="F22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2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21" s="15">
        <f ca="1">IF(PaymentSchedule[[#This Row],[PMT NO]]&lt;&gt;"",PaymentSchedule[[#This Row],[TOTAL PAYMENT]]-PaymentSchedule[[#This Row],[INTEREST]],"")</f>
        <v>718.20425727112718</v>
      </c>
      <c r="I221" s="15">
        <f ca="1">IF(PaymentSchedule[[#This Row],[PMT NO]]&lt;&gt;"",PaymentSchedule[[#This Row],[BEGINNING BALANCE]]*(InterestRate/PaymentsPerYear),"")</f>
        <v>585.9140839866501</v>
      </c>
      <c r="J22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147302.19590777729</v>
      </c>
      <c r="K221" s="15">
        <f ca="1">IF(PaymentSchedule[[#This Row],[PMT NO]]&lt;&gt;"",SUM(INDEX(PaymentSchedule[INTEREST],1,1):PaymentSchedule[[#This Row],[INTEREST]]),"")</f>
        <v>171167.04757191057</v>
      </c>
    </row>
    <row r="222" spans="2:11" x14ac:dyDescent="0.2">
      <c r="B222" s="11">
        <f ca="1">IF(LoanIsGood,IF(ROW()-ROW(PaymentSchedule[[#Headers],[PMT NO]])&gt;ScheduledNumberOfPayments,"",ROW()-ROW(PaymentSchedule[[#Headers],[PMT NO]])),"")</f>
        <v>211</v>
      </c>
      <c r="C222" s="13">
        <f ca="1">IF(PaymentSchedule[[#This Row],[PMT NO]]&lt;&gt;"",EOMONTH(LoanStartDate,ROW(PaymentSchedule[[#This Row],[PMT NO]])-ROW(PaymentSchedule[[#Headers],[PMT NO]])-2)+DAY(LoanStartDate),"")</f>
        <v>50342</v>
      </c>
      <c r="D222" s="15">
        <f ca="1">IF(PaymentSchedule[[#This Row],[PMT NO]]&lt;&gt;"",IF(ROW()-ROW(PaymentSchedule[[#Headers],[BEGINNING BALANCE]])=1,LoanAmount,INDEX(PaymentSchedule[ENDING BALANCE],ROW()-ROW(PaymentSchedule[[#Headers],[BEGINNING BALANCE]])-1)),"")</f>
        <v>147302.19590777729</v>
      </c>
      <c r="E222" s="15">
        <f ca="1">IF(PaymentSchedule[[#This Row],[PMT NO]]&lt;&gt;"",ScheduledPayment,"")</f>
        <v>1304.1183412577773</v>
      </c>
      <c r="F22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2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22" s="15">
        <f ca="1">IF(PaymentSchedule[[#This Row],[PMT NO]]&lt;&gt;"",PaymentSchedule[[#This Row],[TOTAL PAYMENT]]-PaymentSchedule[[#This Row],[INTEREST]],"")</f>
        <v>721.04714912282543</v>
      </c>
      <c r="I222" s="15">
        <f ca="1">IF(PaymentSchedule[[#This Row],[PMT NO]]&lt;&gt;"",PaymentSchedule[[#This Row],[BEGINNING BALANCE]]*(InterestRate/PaymentsPerYear),"")</f>
        <v>583.07119213495184</v>
      </c>
      <c r="J22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146581.14875865445</v>
      </c>
      <c r="K222" s="15">
        <f ca="1">IF(PaymentSchedule[[#This Row],[PMT NO]]&lt;&gt;"",SUM(INDEX(PaymentSchedule[INTEREST],1,1):PaymentSchedule[[#This Row],[INTEREST]]),"")</f>
        <v>171750.11876404553</v>
      </c>
    </row>
    <row r="223" spans="2:11" x14ac:dyDescent="0.2">
      <c r="B223" s="11">
        <f ca="1">IF(LoanIsGood,IF(ROW()-ROW(PaymentSchedule[[#Headers],[PMT NO]])&gt;ScheduledNumberOfPayments,"",ROW()-ROW(PaymentSchedule[[#Headers],[PMT NO]])),"")</f>
        <v>212</v>
      </c>
      <c r="C223" s="13">
        <f ca="1">IF(PaymentSchedule[[#This Row],[PMT NO]]&lt;&gt;"",EOMONTH(LoanStartDate,ROW(PaymentSchedule[[#This Row],[PMT NO]])-ROW(PaymentSchedule[[#Headers],[PMT NO]])-2)+DAY(LoanStartDate),"")</f>
        <v>50373</v>
      </c>
      <c r="D223" s="15">
        <f ca="1">IF(PaymentSchedule[[#This Row],[PMT NO]]&lt;&gt;"",IF(ROW()-ROW(PaymentSchedule[[#Headers],[BEGINNING BALANCE]])=1,LoanAmount,INDEX(PaymentSchedule[ENDING BALANCE],ROW()-ROW(PaymentSchedule[[#Headers],[BEGINNING BALANCE]])-1)),"")</f>
        <v>146581.14875865445</v>
      </c>
      <c r="E223" s="15">
        <f ca="1">IF(PaymentSchedule[[#This Row],[PMT NO]]&lt;&gt;"",ScheduledPayment,"")</f>
        <v>1304.1183412577773</v>
      </c>
      <c r="F22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2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23" s="15">
        <f ca="1">IF(PaymentSchedule[[#This Row],[PMT NO]]&lt;&gt;"",PaymentSchedule[[#This Row],[TOTAL PAYMENT]]-PaymentSchedule[[#This Row],[INTEREST]],"")</f>
        <v>723.90129408810333</v>
      </c>
      <c r="I223" s="15">
        <f ca="1">IF(PaymentSchedule[[#This Row],[PMT NO]]&lt;&gt;"",PaymentSchedule[[#This Row],[BEGINNING BALANCE]]*(InterestRate/PaymentsPerYear),"")</f>
        <v>580.21704716967395</v>
      </c>
      <c r="J22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145857.24746456635</v>
      </c>
      <c r="K223" s="15">
        <f ca="1">IF(PaymentSchedule[[#This Row],[PMT NO]]&lt;&gt;"",SUM(INDEX(PaymentSchedule[INTEREST],1,1):PaymentSchedule[[#This Row],[INTEREST]]),"")</f>
        <v>172330.33581121522</v>
      </c>
    </row>
    <row r="224" spans="2:11" x14ac:dyDescent="0.2">
      <c r="B224" s="11">
        <f ca="1">IF(LoanIsGood,IF(ROW()-ROW(PaymentSchedule[[#Headers],[PMT NO]])&gt;ScheduledNumberOfPayments,"",ROW()-ROW(PaymentSchedule[[#Headers],[PMT NO]])),"")</f>
        <v>213</v>
      </c>
      <c r="C224" s="13">
        <f ca="1">IF(PaymentSchedule[[#This Row],[PMT NO]]&lt;&gt;"",EOMONTH(LoanStartDate,ROW(PaymentSchedule[[#This Row],[PMT NO]])-ROW(PaymentSchedule[[#Headers],[PMT NO]])-2)+DAY(LoanStartDate),"")</f>
        <v>50403</v>
      </c>
      <c r="D224" s="15">
        <f ca="1">IF(PaymentSchedule[[#This Row],[PMT NO]]&lt;&gt;"",IF(ROW()-ROW(PaymentSchedule[[#Headers],[BEGINNING BALANCE]])=1,LoanAmount,INDEX(PaymentSchedule[ENDING BALANCE],ROW()-ROW(PaymentSchedule[[#Headers],[BEGINNING BALANCE]])-1)),"")</f>
        <v>145857.24746456635</v>
      </c>
      <c r="E224" s="15">
        <f ca="1">IF(PaymentSchedule[[#This Row],[PMT NO]]&lt;&gt;"",ScheduledPayment,"")</f>
        <v>1304.1183412577773</v>
      </c>
      <c r="F22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2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24" s="15">
        <f ca="1">IF(PaymentSchedule[[#This Row],[PMT NO]]&lt;&gt;"",PaymentSchedule[[#This Row],[TOTAL PAYMENT]]-PaymentSchedule[[#This Row],[INTEREST]],"")</f>
        <v>726.76673671053538</v>
      </c>
      <c r="I224" s="15">
        <f ca="1">IF(PaymentSchedule[[#This Row],[PMT NO]]&lt;&gt;"",PaymentSchedule[[#This Row],[BEGINNING BALANCE]]*(InterestRate/PaymentsPerYear),"")</f>
        <v>577.35160454724189</v>
      </c>
      <c r="J22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145130.48072785581</v>
      </c>
      <c r="K224" s="15">
        <f ca="1">IF(PaymentSchedule[[#This Row],[PMT NO]]&lt;&gt;"",SUM(INDEX(PaymentSchedule[INTEREST],1,1):PaymentSchedule[[#This Row],[INTEREST]]),"")</f>
        <v>172907.68741576246</v>
      </c>
    </row>
    <row r="225" spans="2:11" x14ac:dyDescent="0.2">
      <c r="B225" s="11">
        <f ca="1">IF(LoanIsGood,IF(ROW()-ROW(PaymentSchedule[[#Headers],[PMT NO]])&gt;ScheduledNumberOfPayments,"",ROW()-ROW(PaymentSchedule[[#Headers],[PMT NO]])),"")</f>
        <v>214</v>
      </c>
      <c r="C225" s="13">
        <f ca="1">IF(PaymentSchedule[[#This Row],[PMT NO]]&lt;&gt;"",EOMONTH(LoanStartDate,ROW(PaymentSchedule[[#This Row],[PMT NO]])-ROW(PaymentSchedule[[#Headers],[PMT NO]])-2)+DAY(LoanStartDate),"")</f>
        <v>50434</v>
      </c>
      <c r="D225" s="15">
        <f ca="1">IF(PaymentSchedule[[#This Row],[PMT NO]]&lt;&gt;"",IF(ROW()-ROW(PaymentSchedule[[#Headers],[BEGINNING BALANCE]])=1,LoanAmount,INDEX(PaymentSchedule[ENDING BALANCE],ROW()-ROW(PaymentSchedule[[#Headers],[BEGINNING BALANCE]])-1)),"")</f>
        <v>145130.48072785581</v>
      </c>
      <c r="E225" s="15">
        <f ca="1">IF(PaymentSchedule[[#This Row],[PMT NO]]&lt;&gt;"",ScheduledPayment,"")</f>
        <v>1304.1183412577773</v>
      </c>
      <c r="F22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2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25" s="15">
        <f ca="1">IF(PaymentSchedule[[#This Row],[PMT NO]]&lt;&gt;"",PaymentSchedule[[#This Row],[TOTAL PAYMENT]]-PaymentSchedule[[#This Row],[INTEREST]],"")</f>
        <v>729.64352171001462</v>
      </c>
      <c r="I225" s="15">
        <f ca="1">IF(PaymentSchedule[[#This Row],[PMT NO]]&lt;&gt;"",PaymentSchedule[[#This Row],[BEGINNING BALANCE]]*(InterestRate/PaymentsPerYear),"")</f>
        <v>574.47481954776265</v>
      </c>
      <c r="J22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144400.83720614581</v>
      </c>
      <c r="K225" s="15">
        <f ca="1">IF(PaymentSchedule[[#This Row],[PMT NO]]&lt;&gt;"",SUM(INDEX(PaymentSchedule[INTEREST],1,1):PaymentSchedule[[#This Row],[INTEREST]]),"")</f>
        <v>173482.16223531021</v>
      </c>
    </row>
    <row r="226" spans="2:11" x14ac:dyDescent="0.2">
      <c r="B226" s="11">
        <f ca="1">IF(LoanIsGood,IF(ROW()-ROW(PaymentSchedule[[#Headers],[PMT NO]])&gt;ScheduledNumberOfPayments,"",ROW()-ROW(PaymentSchedule[[#Headers],[PMT NO]])),"")</f>
        <v>215</v>
      </c>
      <c r="C226" s="13">
        <f ca="1">IF(PaymentSchedule[[#This Row],[PMT NO]]&lt;&gt;"",EOMONTH(LoanStartDate,ROW(PaymentSchedule[[#This Row],[PMT NO]])-ROW(PaymentSchedule[[#Headers],[PMT NO]])-2)+DAY(LoanStartDate),"")</f>
        <v>50465</v>
      </c>
      <c r="D226" s="15">
        <f ca="1">IF(PaymentSchedule[[#This Row],[PMT NO]]&lt;&gt;"",IF(ROW()-ROW(PaymentSchedule[[#Headers],[BEGINNING BALANCE]])=1,LoanAmount,INDEX(PaymentSchedule[ENDING BALANCE],ROW()-ROW(PaymentSchedule[[#Headers],[BEGINNING BALANCE]])-1)),"")</f>
        <v>144400.83720614581</v>
      </c>
      <c r="E226" s="15">
        <f ca="1">IF(PaymentSchedule[[#This Row],[PMT NO]]&lt;&gt;"",ScheduledPayment,"")</f>
        <v>1304.1183412577773</v>
      </c>
      <c r="F22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2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26" s="15">
        <f ca="1">IF(PaymentSchedule[[#This Row],[PMT NO]]&lt;&gt;"",PaymentSchedule[[#This Row],[TOTAL PAYMENT]]-PaymentSchedule[[#This Row],[INTEREST]],"")</f>
        <v>732.53169398345005</v>
      </c>
      <c r="I226" s="15">
        <f ca="1">IF(PaymentSchedule[[#This Row],[PMT NO]]&lt;&gt;"",PaymentSchedule[[#This Row],[BEGINNING BALANCE]]*(InterestRate/PaymentsPerYear),"")</f>
        <v>571.58664727432722</v>
      </c>
      <c r="J22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143668.30551216236</v>
      </c>
      <c r="K226" s="15">
        <f ca="1">IF(PaymentSchedule[[#This Row],[PMT NO]]&lt;&gt;"",SUM(INDEX(PaymentSchedule[INTEREST],1,1):PaymentSchedule[[#This Row],[INTEREST]]),"")</f>
        <v>174053.74888258454</v>
      </c>
    </row>
    <row r="227" spans="2:11" x14ac:dyDescent="0.2">
      <c r="B227" s="11">
        <f ca="1">IF(LoanIsGood,IF(ROW()-ROW(PaymentSchedule[[#Headers],[PMT NO]])&gt;ScheduledNumberOfPayments,"",ROW()-ROW(PaymentSchedule[[#Headers],[PMT NO]])),"")</f>
        <v>216</v>
      </c>
      <c r="C227" s="13">
        <f ca="1">IF(PaymentSchedule[[#This Row],[PMT NO]]&lt;&gt;"",EOMONTH(LoanStartDate,ROW(PaymentSchedule[[#This Row],[PMT NO]])-ROW(PaymentSchedule[[#Headers],[PMT NO]])-2)+DAY(LoanStartDate),"")</f>
        <v>50493</v>
      </c>
      <c r="D227" s="15">
        <f ca="1">IF(PaymentSchedule[[#This Row],[PMT NO]]&lt;&gt;"",IF(ROW()-ROW(PaymentSchedule[[#Headers],[BEGINNING BALANCE]])=1,LoanAmount,INDEX(PaymentSchedule[ENDING BALANCE],ROW()-ROW(PaymentSchedule[[#Headers],[BEGINNING BALANCE]])-1)),"")</f>
        <v>143668.30551216236</v>
      </c>
      <c r="E227" s="15">
        <f ca="1">IF(PaymentSchedule[[#This Row],[PMT NO]]&lt;&gt;"",ScheduledPayment,"")</f>
        <v>1304.1183412577773</v>
      </c>
      <c r="F22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2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27" s="15">
        <f ca="1">IF(PaymentSchedule[[#This Row],[PMT NO]]&lt;&gt;"",PaymentSchedule[[#This Row],[TOTAL PAYMENT]]-PaymentSchedule[[#This Row],[INTEREST]],"")</f>
        <v>735.43129860546787</v>
      </c>
      <c r="I227" s="15">
        <f ca="1">IF(PaymentSchedule[[#This Row],[PMT NO]]&lt;&gt;"",PaymentSchedule[[#This Row],[BEGINNING BALANCE]]*(InterestRate/PaymentsPerYear),"")</f>
        <v>568.6870426523094</v>
      </c>
      <c r="J22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142932.8742135569</v>
      </c>
      <c r="K227" s="15">
        <f ca="1">IF(PaymentSchedule[[#This Row],[PMT NO]]&lt;&gt;"",SUM(INDEX(PaymentSchedule[INTEREST],1,1):PaymentSchedule[[#This Row],[INTEREST]]),"")</f>
        <v>174622.43592523684</v>
      </c>
    </row>
    <row r="228" spans="2:11" x14ac:dyDescent="0.2">
      <c r="B228" s="11">
        <f ca="1">IF(LoanIsGood,IF(ROW()-ROW(PaymentSchedule[[#Headers],[PMT NO]])&gt;ScheduledNumberOfPayments,"",ROW()-ROW(PaymentSchedule[[#Headers],[PMT NO]])),"")</f>
        <v>217</v>
      </c>
      <c r="C228" s="13">
        <f ca="1">IF(PaymentSchedule[[#This Row],[PMT NO]]&lt;&gt;"",EOMONTH(LoanStartDate,ROW(PaymentSchedule[[#This Row],[PMT NO]])-ROW(PaymentSchedule[[#Headers],[PMT NO]])-2)+DAY(LoanStartDate),"")</f>
        <v>50524</v>
      </c>
      <c r="D228" s="15">
        <f ca="1">IF(PaymentSchedule[[#This Row],[PMT NO]]&lt;&gt;"",IF(ROW()-ROW(PaymentSchedule[[#Headers],[BEGINNING BALANCE]])=1,LoanAmount,INDEX(PaymentSchedule[ENDING BALANCE],ROW()-ROW(PaymentSchedule[[#Headers],[BEGINNING BALANCE]])-1)),"")</f>
        <v>142932.8742135569</v>
      </c>
      <c r="E228" s="15">
        <f ca="1">IF(PaymentSchedule[[#This Row],[PMT NO]]&lt;&gt;"",ScheduledPayment,"")</f>
        <v>1304.1183412577773</v>
      </c>
      <c r="F22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2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28" s="15">
        <f ca="1">IF(PaymentSchedule[[#This Row],[PMT NO]]&lt;&gt;"",PaymentSchedule[[#This Row],[TOTAL PAYMENT]]-PaymentSchedule[[#This Row],[INTEREST]],"")</f>
        <v>738.34238082911452</v>
      </c>
      <c r="I228" s="15">
        <f ca="1">IF(PaymentSchedule[[#This Row],[PMT NO]]&lt;&gt;"",PaymentSchedule[[#This Row],[BEGINNING BALANCE]]*(InterestRate/PaymentsPerYear),"")</f>
        <v>565.77596042866276</v>
      </c>
      <c r="J22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142194.53183272778</v>
      </c>
      <c r="K228" s="15">
        <f ca="1">IF(PaymentSchedule[[#This Row],[PMT NO]]&lt;&gt;"",SUM(INDEX(PaymentSchedule[INTEREST],1,1):PaymentSchedule[[#This Row],[INTEREST]]),"")</f>
        <v>175188.21188566551</v>
      </c>
    </row>
    <row r="229" spans="2:11" x14ac:dyDescent="0.2">
      <c r="B229" s="11">
        <f ca="1">IF(LoanIsGood,IF(ROW()-ROW(PaymentSchedule[[#Headers],[PMT NO]])&gt;ScheduledNumberOfPayments,"",ROW()-ROW(PaymentSchedule[[#Headers],[PMT NO]])),"")</f>
        <v>218</v>
      </c>
      <c r="C229" s="13">
        <f ca="1">IF(PaymentSchedule[[#This Row],[PMT NO]]&lt;&gt;"",EOMONTH(LoanStartDate,ROW(PaymentSchedule[[#This Row],[PMT NO]])-ROW(PaymentSchedule[[#Headers],[PMT NO]])-2)+DAY(LoanStartDate),"")</f>
        <v>50554</v>
      </c>
      <c r="D229" s="15">
        <f ca="1">IF(PaymentSchedule[[#This Row],[PMT NO]]&lt;&gt;"",IF(ROW()-ROW(PaymentSchedule[[#Headers],[BEGINNING BALANCE]])=1,LoanAmount,INDEX(PaymentSchedule[ENDING BALANCE],ROW()-ROW(PaymentSchedule[[#Headers],[BEGINNING BALANCE]])-1)),"")</f>
        <v>142194.53183272778</v>
      </c>
      <c r="E229" s="15">
        <f ca="1">IF(PaymentSchedule[[#This Row],[PMT NO]]&lt;&gt;"",ScheduledPayment,"")</f>
        <v>1304.1183412577773</v>
      </c>
      <c r="F22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2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29" s="15">
        <f ca="1">IF(PaymentSchedule[[#This Row],[PMT NO]]&lt;&gt;"",PaymentSchedule[[#This Row],[TOTAL PAYMENT]]-PaymentSchedule[[#This Row],[INTEREST]],"")</f>
        <v>741.26498608656311</v>
      </c>
      <c r="I229" s="15">
        <f ca="1">IF(PaymentSchedule[[#This Row],[PMT NO]]&lt;&gt;"",PaymentSchedule[[#This Row],[BEGINNING BALANCE]]*(InterestRate/PaymentsPerYear),"")</f>
        <v>562.85335517121416</v>
      </c>
      <c r="J22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141453.26684664123</v>
      </c>
      <c r="K229" s="15">
        <f ca="1">IF(PaymentSchedule[[#This Row],[PMT NO]]&lt;&gt;"",SUM(INDEX(PaymentSchedule[INTEREST],1,1):PaymentSchedule[[#This Row],[INTEREST]]),"")</f>
        <v>175751.06524083673</v>
      </c>
    </row>
    <row r="230" spans="2:11" x14ac:dyDescent="0.2">
      <c r="B230" s="11">
        <f ca="1">IF(LoanIsGood,IF(ROW()-ROW(PaymentSchedule[[#Headers],[PMT NO]])&gt;ScheduledNumberOfPayments,"",ROW()-ROW(PaymentSchedule[[#Headers],[PMT NO]])),"")</f>
        <v>219</v>
      </c>
      <c r="C230" s="13">
        <f ca="1">IF(PaymentSchedule[[#This Row],[PMT NO]]&lt;&gt;"",EOMONTH(LoanStartDate,ROW(PaymentSchedule[[#This Row],[PMT NO]])-ROW(PaymentSchedule[[#Headers],[PMT NO]])-2)+DAY(LoanStartDate),"")</f>
        <v>50585</v>
      </c>
      <c r="D230" s="15">
        <f ca="1">IF(PaymentSchedule[[#This Row],[PMT NO]]&lt;&gt;"",IF(ROW()-ROW(PaymentSchedule[[#Headers],[BEGINNING BALANCE]])=1,LoanAmount,INDEX(PaymentSchedule[ENDING BALANCE],ROW()-ROW(PaymentSchedule[[#Headers],[BEGINNING BALANCE]])-1)),"")</f>
        <v>141453.26684664123</v>
      </c>
      <c r="E230" s="15">
        <f ca="1">IF(PaymentSchedule[[#This Row],[PMT NO]]&lt;&gt;"",ScheduledPayment,"")</f>
        <v>1304.1183412577773</v>
      </c>
      <c r="F23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3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30" s="15">
        <f ca="1">IF(PaymentSchedule[[#This Row],[PMT NO]]&lt;&gt;"",PaymentSchedule[[#This Row],[TOTAL PAYMENT]]-PaymentSchedule[[#This Row],[INTEREST]],"")</f>
        <v>744.19915998982242</v>
      </c>
      <c r="I230" s="15">
        <f ca="1">IF(PaymentSchedule[[#This Row],[PMT NO]]&lt;&gt;"",PaymentSchedule[[#This Row],[BEGINNING BALANCE]]*(InterestRate/PaymentsPerYear),"")</f>
        <v>559.91918126795485</v>
      </c>
      <c r="J23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140709.0676866514</v>
      </c>
      <c r="K230" s="15">
        <f ca="1">IF(PaymentSchedule[[#This Row],[PMT NO]]&lt;&gt;"",SUM(INDEX(PaymentSchedule[INTEREST],1,1):PaymentSchedule[[#This Row],[INTEREST]]),"")</f>
        <v>176310.9844221047</v>
      </c>
    </row>
    <row r="231" spans="2:11" x14ac:dyDescent="0.2">
      <c r="B231" s="11">
        <f ca="1">IF(LoanIsGood,IF(ROW()-ROW(PaymentSchedule[[#Headers],[PMT NO]])&gt;ScheduledNumberOfPayments,"",ROW()-ROW(PaymentSchedule[[#Headers],[PMT NO]])),"")</f>
        <v>220</v>
      </c>
      <c r="C231" s="13">
        <f ca="1">IF(PaymentSchedule[[#This Row],[PMT NO]]&lt;&gt;"",EOMONTH(LoanStartDate,ROW(PaymentSchedule[[#This Row],[PMT NO]])-ROW(PaymentSchedule[[#Headers],[PMT NO]])-2)+DAY(LoanStartDate),"")</f>
        <v>50615</v>
      </c>
      <c r="D231" s="15">
        <f ca="1">IF(PaymentSchedule[[#This Row],[PMT NO]]&lt;&gt;"",IF(ROW()-ROW(PaymentSchedule[[#Headers],[BEGINNING BALANCE]])=1,LoanAmount,INDEX(PaymentSchedule[ENDING BALANCE],ROW()-ROW(PaymentSchedule[[#Headers],[BEGINNING BALANCE]])-1)),"")</f>
        <v>140709.0676866514</v>
      </c>
      <c r="E231" s="15">
        <f ca="1">IF(PaymentSchedule[[#This Row],[PMT NO]]&lt;&gt;"",ScheduledPayment,"")</f>
        <v>1304.1183412577773</v>
      </c>
      <c r="F23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3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31" s="15">
        <f ca="1">IF(PaymentSchedule[[#This Row],[PMT NO]]&lt;&gt;"",PaymentSchedule[[#This Row],[TOTAL PAYMENT]]-PaymentSchedule[[#This Row],[INTEREST]],"")</f>
        <v>747.14494833144875</v>
      </c>
      <c r="I231" s="15">
        <f ca="1">IF(PaymentSchedule[[#This Row],[PMT NO]]&lt;&gt;"",PaymentSchedule[[#This Row],[BEGINNING BALANCE]]*(InterestRate/PaymentsPerYear),"")</f>
        <v>556.97339292632853</v>
      </c>
      <c r="J23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139961.92273831996</v>
      </c>
      <c r="K231" s="15">
        <f ca="1">IF(PaymentSchedule[[#This Row],[PMT NO]]&lt;&gt;"",SUM(INDEX(PaymentSchedule[INTEREST],1,1):PaymentSchedule[[#This Row],[INTEREST]]),"")</f>
        <v>176867.95781503103</v>
      </c>
    </row>
    <row r="232" spans="2:11" x14ac:dyDescent="0.2">
      <c r="B232" s="11">
        <f ca="1">IF(LoanIsGood,IF(ROW()-ROW(PaymentSchedule[[#Headers],[PMT NO]])&gt;ScheduledNumberOfPayments,"",ROW()-ROW(PaymentSchedule[[#Headers],[PMT NO]])),"")</f>
        <v>221</v>
      </c>
      <c r="C232" s="13">
        <f ca="1">IF(PaymentSchedule[[#This Row],[PMT NO]]&lt;&gt;"",EOMONTH(LoanStartDate,ROW(PaymentSchedule[[#This Row],[PMT NO]])-ROW(PaymentSchedule[[#Headers],[PMT NO]])-2)+DAY(LoanStartDate),"")</f>
        <v>50646</v>
      </c>
      <c r="D232" s="15">
        <f ca="1">IF(PaymentSchedule[[#This Row],[PMT NO]]&lt;&gt;"",IF(ROW()-ROW(PaymentSchedule[[#Headers],[BEGINNING BALANCE]])=1,LoanAmount,INDEX(PaymentSchedule[ENDING BALANCE],ROW()-ROW(PaymentSchedule[[#Headers],[BEGINNING BALANCE]])-1)),"")</f>
        <v>139961.92273831996</v>
      </c>
      <c r="E232" s="15">
        <f ca="1">IF(PaymentSchedule[[#This Row],[PMT NO]]&lt;&gt;"",ScheduledPayment,"")</f>
        <v>1304.1183412577773</v>
      </c>
      <c r="F23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3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32" s="15">
        <f ca="1">IF(PaymentSchedule[[#This Row],[PMT NO]]&lt;&gt;"",PaymentSchedule[[#This Row],[TOTAL PAYMENT]]-PaymentSchedule[[#This Row],[INTEREST]],"")</f>
        <v>750.10239708526069</v>
      </c>
      <c r="I232" s="15">
        <f ca="1">IF(PaymentSchedule[[#This Row],[PMT NO]]&lt;&gt;"",PaymentSchedule[[#This Row],[BEGINNING BALANCE]]*(InterestRate/PaymentsPerYear),"")</f>
        <v>554.01594417251658</v>
      </c>
      <c r="J23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139211.82034123471</v>
      </c>
      <c r="K232" s="15">
        <f ca="1">IF(PaymentSchedule[[#This Row],[PMT NO]]&lt;&gt;"",SUM(INDEX(PaymentSchedule[INTEREST],1,1):PaymentSchedule[[#This Row],[INTEREST]]),"")</f>
        <v>177421.97375920354</v>
      </c>
    </row>
    <row r="233" spans="2:11" x14ac:dyDescent="0.2">
      <c r="B233" s="11">
        <f ca="1">IF(LoanIsGood,IF(ROW()-ROW(PaymentSchedule[[#Headers],[PMT NO]])&gt;ScheduledNumberOfPayments,"",ROW()-ROW(PaymentSchedule[[#Headers],[PMT NO]])),"")</f>
        <v>222</v>
      </c>
      <c r="C233" s="13">
        <f ca="1">IF(PaymentSchedule[[#This Row],[PMT NO]]&lt;&gt;"",EOMONTH(LoanStartDate,ROW(PaymentSchedule[[#This Row],[PMT NO]])-ROW(PaymentSchedule[[#Headers],[PMT NO]])-2)+DAY(LoanStartDate),"")</f>
        <v>50677</v>
      </c>
      <c r="D233" s="15">
        <f ca="1">IF(PaymentSchedule[[#This Row],[PMT NO]]&lt;&gt;"",IF(ROW()-ROW(PaymentSchedule[[#Headers],[BEGINNING BALANCE]])=1,LoanAmount,INDEX(PaymentSchedule[ENDING BALANCE],ROW()-ROW(PaymentSchedule[[#Headers],[BEGINNING BALANCE]])-1)),"")</f>
        <v>139211.82034123471</v>
      </c>
      <c r="E233" s="15">
        <f ca="1">IF(PaymentSchedule[[#This Row],[PMT NO]]&lt;&gt;"",ScheduledPayment,"")</f>
        <v>1304.1183412577773</v>
      </c>
      <c r="F23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3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33" s="15">
        <f ca="1">IF(PaymentSchedule[[#This Row],[PMT NO]]&lt;&gt;"",PaymentSchedule[[#This Row],[TOTAL PAYMENT]]-PaymentSchedule[[#This Row],[INTEREST]],"")</f>
        <v>753.07155240705652</v>
      </c>
      <c r="I233" s="15">
        <f ca="1">IF(PaymentSchedule[[#This Row],[PMT NO]]&lt;&gt;"",PaymentSchedule[[#This Row],[BEGINNING BALANCE]]*(InterestRate/PaymentsPerYear),"")</f>
        <v>551.04678885072076</v>
      </c>
      <c r="J23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138458.74878882765</v>
      </c>
      <c r="K233" s="15">
        <f ca="1">IF(PaymentSchedule[[#This Row],[PMT NO]]&lt;&gt;"",SUM(INDEX(PaymentSchedule[INTEREST],1,1):PaymentSchedule[[#This Row],[INTEREST]]),"")</f>
        <v>177973.02054805425</v>
      </c>
    </row>
    <row r="234" spans="2:11" x14ac:dyDescent="0.2">
      <c r="B234" s="11">
        <f ca="1">IF(LoanIsGood,IF(ROW()-ROW(PaymentSchedule[[#Headers],[PMT NO]])&gt;ScheduledNumberOfPayments,"",ROW()-ROW(PaymentSchedule[[#Headers],[PMT NO]])),"")</f>
        <v>223</v>
      </c>
      <c r="C234" s="13">
        <f ca="1">IF(PaymentSchedule[[#This Row],[PMT NO]]&lt;&gt;"",EOMONTH(LoanStartDate,ROW(PaymentSchedule[[#This Row],[PMT NO]])-ROW(PaymentSchedule[[#Headers],[PMT NO]])-2)+DAY(LoanStartDate),"")</f>
        <v>50707</v>
      </c>
      <c r="D234" s="15">
        <f ca="1">IF(PaymentSchedule[[#This Row],[PMT NO]]&lt;&gt;"",IF(ROW()-ROW(PaymentSchedule[[#Headers],[BEGINNING BALANCE]])=1,LoanAmount,INDEX(PaymentSchedule[ENDING BALANCE],ROW()-ROW(PaymentSchedule[[#Headers],[BEGINNING BALANCE]])-1)),"")</f>
        <v>138458.74878882765</v>
      </c>
      <c r="E234" s="15">
        <f ca="1">IF(PaymentSchedule[[#This Row],[PMT NO]]&lt;&gt;"",ScheduledPayment,"")</f>
        <v>1304.1183412577773</v>
      </c>
      <c r="F23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3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34" s="15">
        <f ca="1">IF(PaymentSchedule[[#This Row],[PMT NO]]&lt;&gt;"",PaymentSchedule[[#This Row],[TOTAL PAYMENT]]-PaymentSchedule[[#This Row],[INTEREST]],"")</f>
        <v>756.05246063533446</v>
      </c>
      <c r="I234" s="15">
        <f ca="1">IF(PaymentSchedule[[#This Row],[PMT NO]]&lt;&gt;"",PaymentSchedule[[#This Row],[BEGINNING BALANCE]]*(InterestRate/PaymentsPerYear),"")</f>
        <v>548.06588062244282</v>
      </c>
      <c r="J23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137702.69632819231</v>
      </c>
      <c r="K234" s="15">
        <f ca="1">IF(PaymentSchedule[[#This Row],[PMT NO]]&lt;&gt;"",SUM(INDEX(PaymentSchedule[INTEREST],1,1):PaymentSchedule[[#This Row],[INTEREST]]),"")</f>
        <v>178521.0864286767</v>
      </c>
    </row>
    <row r="235" spans="2:11" x14ac:dyDescent="0.2">
      <c r="B235" s="11">
        <f ca="1">IF(LoanIsGood,IF(ROW()-ROW(PaymentSchedule[[#Headers],[PMT NO]])&gt;ScheduledNumberOfPayments,"",ROW()-ROW(PaymentSchedule[[#Headers],[PMT NO]])),"")</f>
        <v>224</v>
      </c>
      <c r="C235" s="13">
        <f ca="1">IF(PaymentSchedule[[#This Row],[PMT NO]]&lt;&gt;"",EOMONTH(LoanStartDate,ROW(PaymentSchedule[[#This Row],[PMT NO]])-ROW(PaymentSchedule[[#Headers],[PMT NO]])-2)+DAY(LoanStartDate),"")</f>
        <v>50738</v>
      </c>
      <c r="D235" s="15">
        <f ca="1">IF(PaymentSchedule[[#This Row],[PMT NO]]&lt;&gt;"",IF(ROW()-ROW(PaymentSchedule[[#Headers],[BEGINNING BALANCE]])=1,LoanAmount,INDEX(PaymentSchedule[ENDING BALANCE],ROW()-ROW(PaymentSchedule[[#Headers],[BEGINNING BALANCE]])-1)),"")</f>
        <v>137702.69632819231</v>
      </c>
      <c r="E235" s="15">
        <f ca="1">IF(PaymentSchedule[[#This Row],[PMT NO]]&lt;&gt;"",ScheduledPayment,"")</f>
        <v>1304.1183412577773</v>
      </c>
      <c r="F23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3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35" s="15">
        <f ca="1">IF(PaymentSchedule[[#This Row],[PMT NO]]&lt;&gt;"",PaymentSchedule[[#This Row],[TOTAL PAYMENT]]-PaymentSchedule[[#This Row],[INTEREST]],"")</f>
        <v>759.045168292016</v>
      </c>
      <c r="I235" s="15">
        <f ca="1">IF(PaymentSchedule[[#This Row],[PMT NO]]&lt;&gt;"",PaymentSchedule[[#This Row],[BEGINNING BALANCE]]*(InterestRate/PaymentsPerYear),"")</f>
        <v>545.07317296576127</v>
      </c>
      <c r="J23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136943.6511599003</v>
      </c>
      <c r="K235" s="15">
        <f ca="1">IF(PaymentSchedule[[#This Row],[PMT NO]]&lt;&gt;"",SUM(INDEX(PaymentSchedule[INTEREST],1,1):PaymentSchedule[[#This Row],[INTEREST]]),"")</f>
        <v>179066.15960164246</v>
      </c>
    </row>
    <row r="236" spans="2:11" x14ac:dyDescent="0.2">
      <c r="B236" s="11">
        <f ca="1">IF(LoanIsGood,IF(ROW()-ROW(PaymentSchedule[[#Headers],[PMT NO]])&gt;ScheduledNumberOfPayments,"",ROW()-ROW(PaymentSchedule[[#Headers],[PMT NO]])),"")</f>
        <v>225</v>
      </c>
      <c r="C236" s="13">
        <f ca="1">IF(PaymentSchedule[[#This Row],[PMT NO]]&lt;&gt;"",EOMONTH(LoanStartDate,ROW(PaymentSchedule[[#This Row],[PMT NO]])-ROW(PaymentSchedule[[#Headers],[PMT NO]])-2)+DAY(LoanStartDate),"")</f>
        <v>50768</v>
      </c>
      <c r="D236" s="15">
        <f ca="1">IF(PaymentSchedule[[#This Row],[PMT NO]]&lt;&gt;"",IF(ROW()-ROW(PaymentSchedule[[#Headers],[BEGINNING BALANCE]])=1,LoanAmount,INDEX(PaymentSchedule[ENDING BALANCE],ROW()-ROW(PaymentSchedule[[#Headers],[BEGINNING BALANCE]])-1)),"")</f>
        <v>136943.6511599003</v>
      </c>
      <c r="E236" s="15">
        <f ca="1">IF(PaymentSchedule[[#This Row],[PMT NO]]&lt;&gt;"",ScheduledPayment,"")</f>
        <v>1304.1183412577773</v>
      </c>
      <c r="F23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3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36" s="15">
        <f ca="1">IF(PaymentSchedule[[#This Row],[PMT NO]]&lt;&gt;"",PaymentSchedule[[#This Row],[TOTAL PAYMENT]]-PaymentSchedule[[#This Row],[INTEREST]],"")</f>
        <v>762.0497220831719</v>
      </c>
      <c r="I236" s="15">
        <f ca="1">IF(PaymentSchedule[[#This Row],[PMT NO]]&lt;&gt;"",PaymentSchedule[[#This Row],[BEGINNING BALANCE]]*(InterestRate/PaymentsPerYear),"")</f>
        <v>542.06861917460537</v>
      </c>
      <c r="J23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136181.60143781712</v>
      </c>
      <c r="K236" s="15">
        <f ca="1">IF(PaymentSchedule[[#This Row],[PMT NO]]&lt;&gt;"",SUM(INDEX(PaymentSchedule[INTEREST],1,1):PaymentSchedule[[#This Row],[INTEREST]]),"")</f>
        <v>179608.22822081705</v>
      </c>
    </row>
    <row r="237" spans="2:11" x14ac:dyDescent="0.2">
      <c r="B237" s="11">
        <f ca="1">IF(LoanIsGood,IF(ROW()-ROW(PaymentSchedule[[#Headers],[PMT NO]])&gt;ScheduledNumberOfPayments,"",ROW()-ROW(PaymentSchedule[[#Headers],[PMT NO]])),"")</f>
        <v>226</v>
      </c>
      <c r="C237" s="13">
        <f ca="1">IF(PaymentSchedule[[#This Row],[PMT NO]]&lt;&gt;"",EOMONTH(LoanStartDate,ROW(PaymentSchedule[[#This Row],[PMT NO]])-ROW(PaymentSchedule[[#Headers],[PMT NO]])-2)+DAY(LoanStartDate),"")</f>
        <v>50799</v>
      </c>
      <c r="D237" s="15">
        <f ca="1">IF(PaymentSchedule[[#This Row],[PMT NO]]&lt;&gt;"",IF(ROW()-ROW(PaymentSchedule[[#Headers],[BEGINNING BALANCE]])=1,LoanAmount,INDEX(PaymentSchedule[ENDING BALANCE],ROW()-ROW(PaymentSchedule[[#Headers],[BEGINNING BALANCE]])-1)),"")</f>
        <v>136181.60143781712</v>
      </c>
      <c r="E237" s="15">
        <f ca="1">IF(PaymentSchedule[[#This Row],[PMT NO]]&lt;&gt;"",ScheduledPayment,"")</f>
        <v>1304.1183412577773</v>
      </c>
      <c r="F23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3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37" s="15">
        <f ca="1">IF(PaymentSchedule[[#This Row],[PMT NO]]&lt;&gt;"",PaymentSchedule[[#This Row],[TOTAL PAYMENT]]-PaymentSchedule[[#This Row],[INTEREST]],"")</f>
        <v>765.06616889975112</v>
      </c>
      <c r="I237" s="15">
        <f ca="1">IF(PaymentSchedule[[#This Row],[PMT NO]]&lt;&gt;"",PaymentSchedule[[#This Row],[BEGINNING BALANCE]]*(InterestRate/PaymentsPerYear),"")</f>
        <v>539.05217235802616</v>
      </c>
      <c r="J23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135416.53526891736</v>
      </c>
      <c r="K237" s="15">
        <f ca="1">IF(PaymentSchedule[[#This Row],[PMT NO]]&lt;&gt;"",SUM(INDEX(PaymentSchedule[INTEREST],1,1):PaymentSchedule[[#This Row],[INTEREST]]),"")</f>
        <v>180147.28039317508</v>
      </c>
    </row>
    <row r="238" spans="2:11" x14ac:dyDescent="0.2">
      <c r="B238" s="11">
        <f ca="1">IF(LoanIsGood,IF(ROW()-ROW(PaymentSchedule[[#Headers],[PMT NO]])&gt;ScheduledNumberOfPayments,"",ROW()-ROW(PaymentSchedule[[#Headers],[PMT NO]])),"")</f>
        <v>227</v>
      </c>
      <c r="C238" s="13">
        <f ca="1">IF(PaymentSchedule[[#This Row],[PMT NO]]&lt;&gt;"",EOMONTH(LoanStartDate,ROW(PaymentSchedule[[#This Row],[PMT NO]])-ROW(PaymentSchedule[[#Headers],[PMT NO]])-2)+DAY(LoanStartDate),"")</f>
        <v>50830</v>
      </c>
      <c r="D238" s="15">
        <f ca="1">IF(PaymentSchedule[[#This Row],[PMT NO]]&lt;&gt;"",IF(ROW()-ROW(PaymentSchedule[[#Headers],[BEGINNING BALANCE]])=1,LoanAmount,INDEX(PaymentSchedule[ENDING BALANCE],ROW()-ROW(PaymentSchedule[[#Headers],[BEGINNING BALANCE]])-1)),"")</f>
        <v>135416.53526891736</v>
      </c>
      <c r="E238" s="15">
        <f ca="1">IF(PaymentSchedule[[#This Row],[PMT NO]]&lt;&gt;"",ScheduledPayment,"")</f>
        <v>1304.1183412577773</v>
      </c>
      <c r="F23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3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38" s="15">
        <f ca="1">IF(PaymentSchedule[[#This Row],[PMT NO]]&lt;&gt;"",PaymentSchedule[[#This Row],[TOTAL PAYMENT]]-PaymentSchedule[[#This Row],[INTEREST]],"")</f>
        <v>768.09455581831264</v>
      </c>
      <c r="I238" s="15">
        <f ca="1">IF(PaymentSchedule[[#This Row],[PMT NO]]&lt;&gt;"",PaymentSchedule[[#This Row],[BEGINNING BALANCE]]*(InterestRate/PaymentsPerYear),"")</f>
        <v>536.02378543946463</v>
      </c>
      <c r="J23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134648.44071309906</v>
      </c>
      <c r="K238" s="15">
        <f ca="1">IF(PaymentSchedule[[#This Row],[PMT NO]]&lt;&gt;"",SUM(INDEX(PaymentSchedule[INTEREST],1,1):PaymentSchedule[[#This Row],[INTEREST]]),"")</f>
        <v>180683.30417861455</v>
      </c>
    </row>
    <row r="239" spans="2:11" x14ac:dyDescent="0.2">
      <c r="B239" s="11">
        <f ca="1">IF(LoanIsGood,IF(ROW()-ROW(PaymentSchedule[[#Headers],[PMT NO]])&gt;ScheduledNumberOfPayments,"",ROW()-ROW(PaymentSchedule[[#Headers],[PMT NO]])),"")</f>
        <v>228</v>
      </c>
      <c r="C239" s="13">
        <f ca="1">IF(PaymentSchedule[[#This Row],[PMT NO]]&lt;&gt;"",EOMONTH(LoanStartDate,ROW(PaymentSchedule[[#This Row],[PMT NO]])-ROW(PaymentSchedule[[#Headers],[PMT NO]])-2)+DAY(LoanStartDate),"")</f>
        <v>50858</v>
      </c>
      <c r="D239" s="15">
        <f ca="1">IF(PaymentSchedule[[#This Row],[PMT NO]]&lt;&gt;"",IF(ROW()-ROW(PaymentSchedule[[#Headers],[BEGINNING BALANCE]])=1,LoanAmount,INDEX(PaymentSchedule[ENDING BALANCE],ROW()-ROW(PaymentSchedule[[#Headers],[BEGINNING BALANCE]])-1)),"")</f>
        <v>134648.44071309906</v>
      </c>
      <c r="E239" s="15">
        <f ca="1">IF(PaymentSchedule[[#This Row],[PMT NO]]&lt;&gt;"",ScheduledPayment,"")</f>
        <v>1304.1183412577773</v>
      </c>
      <c r="F23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3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39" s="15">
        <f ca="1">IF(PaymentSchedule[[#This Row],[PMT NO]]&lt;&gt;"",PaymentSchedule[[#This Row],[TOTAL PAYMENT]]-PaymentSchedule[[#This Row],[INTEREST]],"")</f>
        <v>771.13493010176012</v>
      </c>
      <c r="I239" s="15">
        <f ca="1">IF(PaymentSchedule[[#This Row],[PMT NO]]&lt;&gt;"",PaymentSchedule[[#This Row],[BEGINNING BALANCE]]*(InterestRate/PaymentsPerYear),"")</f>
        <v>532.98341115601716</v>
      </c>
      <c r="J23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133877.30578299731</v>
      </c>
      <c r="K239" s="15">
        <f ca="1">IF(PaymentSchedule[[#This Row],[PMT NO]]&lt;&gt;"",SUM(INDEX(PaymentSchedule[INTEREST],1,1):PaymentSchedule[[#This Row],[INTEREST]]),"")</f>
        <v>181216.28758977057</v>
      </c>
    </row>
    <row r="240" spans="2:11" x14ac:dyDescent="0.2">
      <c r="B240" s="11">
        <f ca="1">IF(LoanIsGood,IF(ROW()-ROW(PaymentSchedule[[#Headers],[PMT NO]])&gt;ScheduledNumberOfPayments,"",ROW()-ROW(PaymentSchedule[[#Headers],[PMT NO]])),"")</f>
        <v>229</v>
      </c>
      <c r="C240" s="13">
        <f ca="1">IF(PaymentSchedule[[#This Row],[PMT NO]]&lt;&gt;"",EOMONTH(LoanStartDate,ROW(PaymentSchedule[[#This Row],[PMT NO]])-ROW(PaymentSchedule[[#Headers],[PMT NO]])-2)+DAY(LoanStartDate),"")</f>
        <v>50889</v>
      </c>
      <c r="D240" s="15">
        <f ca="1">IF(PaymentSchedule[[#This Row],[PMT NO]]&lt;&gt;"",IF(ROW()-ROW(PaymentSchedule[[#Headers],[BEGINNING BALANCE]])=1,LoanAmount,INDEX(PaymentSchedule[ENDING BALANCE],ROW()-ROW(PaymentSchedule[[#Headers],[BEGINNING BALANCE]])-1)),"")</f>
        <v>133877.30578299731</v>
      </c>
      <c r="E240" s="15">
        <f ca="1">IF(PaymentSchedule[[#This Row],[PMT NO]]&lt;&gt;"",ScheduledPayment,"")</f>
        <v>1304.1183412577773</v>
      </c>
      <c r="F24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4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40" s="15">
        <f ca="1">IF(PaymentSchedule[[#This Row],[PMT NO]]&lt;&gt;"",PaymentSchedule[[#This Row],[TOTAL PAYMENT]]-PaymentSchedule[[#This Row],[INTEREST]],"")</f>
        <v>774.18733920007958</v>
      </c>
      <c r="I240" s="15">
        <f ca="1">IF(PaymentSchedule[[#This Row],[PMT NO]]&lt;&gt;"",PaymentSchedule[[#This Row],[BEGINNING BALANCE]]*(InterestRate/PaymentsPerYear),"")</f>
        <v>529.9310020576977</v>
      </c>
      <c r="J24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133103.11844379723</v>
      </c>
      <c r="K240" s="15">
        <f ca="1">IF(PaymentSchedule[[#This Row],[PMT NO]]&lt;&gt;"",SUM(INDEX(PaymentSchedule[INTEREST],1,1):PaymentSchedule[[#This Row],[INTEREST]]),"")</f>
        <v>181746.21859182828</v>
      </c>
    </row>
    <row r="241" spans="2:11" x14ac:dyDescent="0.2">
      <c r="B241" s="11">
        <f ca="1">IF(LoanIsGood,IF(ROW()-ROW(PaymentSchedule[[#Headers],[PMT NO]])&gt;ScheduledNumberOfPayments,"",ROW()-ROW(PaymentSchedule[[#Headers],[PMT NO]])),"")</f>
        <v>230</v>
      </c>
      <c r="C241" s="13">
        <f ca="1">IF(PaymentSchedule[[#This Row],[PMT NO]]&lt;&gt;"",EOMONTH(LoanStartDate,ROW(PaymentSchedule[[#This Row],[PMT NO]])-ROW(PaymentSchedule[[#Headers],[PMT NO]])-2)+DAY(LoanStartDate),"")</f>
        <v>50919</v>
      </c>
      <c r="D241" s="15">
        <f ca="1">IF(PaymentSchedule[[#This Row],[PMT NO]]&lt;&gt;"",IF(ROW()-ROW(PaymentSchedule[[#Headers],[BEGINNING BALANCE]])=1,LoanAmount,INDEX(PaymentSchedule[ENDING BALANCE],ROW()-ROW(PaymentSchedule[[#Headers],[BEGINNING BALANCE]])-1)),"")</f>
        <v>133103.11844379723</v>
      </c>
      <c r="E241" s="15">
        <f ca="1">IF(PaymentSchedule[[#This Row],[PMT NO]]&lt;&gt;"",ScheduledPayment,"")</f>
        <v>1304.1183412577773</v>
      </c>
      <c r="F24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4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41" s="15">
        <f ca="1">IF(PaymentSchedule[[#This Row],[PMT NO]]&lt;&gt;"",PaymentSchedule[[#This Row],[TOTAL PAYMENT]]-PaymentSchedule[[#This Row],[INTEREST]],"")</f>
        <v>777.25183075107986</v>
      </c>
      <c r="I241" s="15">
        <f ca="1">IF(PaymentSchedule[[#This Row],[PMT NO]]&lt;&gt;"",PaymentSchedule[[#This Row],[BEGINNING BALANCE]]*(InterestRate/PaymentsPerYear),"")</f>
        <v>526.86651050669741</v>
      </c>
      <c r="J24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132325.86661304615</v>
      </c>
      <c r="K241" s="15">
        <f ca="1">IF(PaymentSchedule[[#This Row],[PMT NO]]&lt;&gt;"",SUM(INDEX(PaymentSchedule[INTEREST],1,1):PaymentSchedule[[#This Row],[INTEREST]]),"")</f>
        <v>182273.08510233497</v>
      </c>
    </row>
    <row r="242" spans="2:11" x14ac:dyDescent="0.2">
      <c r="B242" s="11">
        <f ca="1">IF(LoanIsGood,IF(ROW()-ROW(PaymentSchedule[[#Headers],[PMT NO]])&gt;ScheduledNumberOfPayments,"",ROW()-ROW(PaymentSchedule[[#Headers],[PMT NO]])),"")</f>
        <v>231</v>
      </c>
      <c r="C242" s="13">
        <f ca="1">IF(PaymentSchedule[[#This Row],[PMT NO]]&lt;&gt;"",EOMONTH(LoanStartDate,ROW(PaymentSchedule[[#This Row],[PMT NO]])-ROW(PaymentSchedule[[#Headers],[PMT NO]])-2)+DAY(LoanStartDate),"")</f>
        <v>50950</v>
      </c>
      <c r="D242" s="15">
        <f ca="1">IF(PaymentSchedule[[#This Row],[PMT NO]]&lt;&gt;"",IF(ROW()-ROW(PaymentSchedule[[#Headers],[BEGINNING BALANCE]])=1,LoanAmount,INDEX(PaymentSchedule[ENDING BALANCE],ROW()-ROW(PaymentSchedule[[#Headers],[BEGINNING BALANCE]])-1)),"")</f>
        <v>132325.86661304615</v>
      </c>
      <c r="E242" s="15">
        <f ca="1">IF(PaymentSchedule[[#This Row],[PMT NO]]&lt;&gt;"",ScheduledPayment,"")</f>
        <v>1304.1183412577773</v>
      </c>
      <c r="F24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4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42" s="15">
        <f ca="1">IF(PaymentSchedule[[#This Row],[PMT NO]]&lt;&gt;"",PaymentSchedule[[#This Row],[TOTAL PAYMENT]]-PaymentSchedule[[#This Row],[INTEREST]],"")</f>
        <v>780.32845258113628</v>
      </c>
      <c r="I242" s="15">
        <f ca="1">IF(PaymentSchedule[[#This Row],[PMT NO]]&lt;&gt;"",PaymentSchedule[[#This Row],[BEGINNING BALANCE]]*(InterestRate/PaymentsPerYear),"")</f>
        <v>523.789888676641</v>
      </c>
      <c r="J24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131545.53816046502</v>
      </c>
      <c r="K242" s="15">
        <f ca="1">IF(PaymentSchedule[[#This Row],[PMT NO]]&lt;&gt;"",SUM(INDEX(PaymentSchedule[INTEREST],1,1):PaymentSchedule[[#This Row],[INTEREST]]),"")</f>
        <v>182796.8749910116</v>
      </c>
    </row>
    <row r="243" spans="2:11" x14ac:dyDescent="0.2">
      <c r="B243" s="11">
        <f ca="1">IF(LoanIsGood,IF(ROW()-ROW(PaymentSchedule[[#Headers],[PMT NO]])&gt;ScheduledNumberOfPayments,"",ROW()-ROW(PaymentSchedule[[#Headers],[PMT NO]])),"")</f>
        <v>232</v>
      </c>
      <c r="C243" s="13">
        <f ca="1">IF(PaymentSchedule[[#This Row],[PMT NO]]&lt;&gt;"",EOMONTH(LoanStartDate,ROW(PaymentSchedule[[#This Row],[PMT NO]])-ROW(PaymentSchedule[[#Headers],[PMT NO]])-2)+DAY(LoanStartDate),"")</f>
        <v>50980</v>
      </c>
      <c r="D243" s="15">
        <f ca="1">IF(PaymentSchedule[[#This Row],[PMT NO]]&lt;&gt;"",IF(ROW()-ROW(PaymentSchedule[[#Headers],[BEGINNING BALANCE]])=1,LoanAmount,INDEX(PaymentSchedule[ENDING BALANCE],ROW()-ROW(PaymentSchedule[[#Headers],[BEGINNING BALANCE]])-1)),"")</f>
        <v>131545.53816046502</v>
      </c>
      <c r="E243" s="15">
        <f ca="1">IF(PaymentSchedule[[#This Row],[PMT NO]]&lt;&gt;"",ScheduledPayment,"")</f>
        <v>1304.1183412577773</v>
      </c>
      <c r="F24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4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43" s="15">
        <f ca="1">IF(PaymentSchedule[[#This Row],[PMT NO]]&lt;&gt;"",PaymentSchedule[[#This Row],[TOTAL PAYMENT]]-PaymentSchedule[[#This Row],[INTEREST]],"")</f>
        <v>783.41725270593656</v>
      </c>
      <c r="I243" s="15">
        <f ca="1">IF(PaymentSchedule[[#This Row],[PMT NO]]&lt;&gt;"",PaymentSchedule[[#This Row],[BEGINNING BALANCE]]*(InterestRate/PaymentsPerYear),"")</f>
        <v>520.70108855184071</v>
      </c>
      <c r="J24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130762.12090775908</v>
      </c>
      <c r="K243" s="15">
        <f ca="1">IF(PaymentSchedule[[#This Row],[PMT NO]]&lt;&gt;"",SUM(INDEX(PaymentSchedule[INTEREST],1,1):PaymentSchedule[[#This Row],[INTEREST]]),"")</f>
        <v>183317.57607956344</v>
      </c>
    </row>
    <row r="244" spans="2:11" x14ac:dyDescent="0.2">
      <c r="B244" s="11">
        <f ca="1">IF(LoanIsGood,IF(ROW()-ROW(PaymentSchedule[[#Headers],[PMT NO]])&gt;ScheduledNumberOfPayments,"",ROW()-ROW(PaymentSchedule[[#Headers],[PMT NO]])),"")</f>
        <v>233</v>
      </c>
      <c r="C244" s="13">
        <f ca="1">IF(PaymentSchedule[[#This Row],[PMT NO]]&lt;&gt;"",EOMONTH(LoanStartDate,ROW(PaymentSchedule[[#This Row],[PMT NO]])-ROW(PaymentSchedule[[#Headers],[PMT NO]])-2)+DAY(LoanStartDate),"")</f>
        <v>51011</v>
      </c>
      <c r="D244" s="15">
        <f ca="1">IF(PaymentSchedule[[#This Row],[PMT NO]]&lt;&gt;"",IF(ROW()-ROW(PaymentSchedule[[#Headers],[BEGINNING BALANCE]])=1,LoanAmount,INDEX(PaymentSchedule[ENDING BALANCE],ROW()-ROW(PaymentSchedule[[#Headers],[BEGINNING BALANCE]])-1)),"")</f>
        <v>130762.12090775908</v>
      </c>
      <c r="E244" s="15">
        <f ca="1">IF(PaymentSchedule[[#This Row],[PMT NO]]&lt;&gt;"",ScheduledPayment,"")</f>
        <v>1304.1183412577773</v>
      </c>
      <c r="F24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4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44" s="15">
        <f ca="1">IF(PaymentSchedule[[#This Row],[PMT NO]]&lt;&gt;"",PaymentSchedule[[#This Row],[TOTAL PAYMENT]]-PaymentSchedule[[#This Row],[INTEREST]],"")</f>
        <v>786.51827933123093</v>
      </c>
      <c r="I244" s="15">
        <f ca="1">IF(PaymentSchedule[[#This Row],[PMT NO]]&lt;&gt;"",PaymentSchedule[[#This Row],[BEGINNING BALANCE]]*(InterestRate/PaymentsPerYear),"")</f>
        <v>517.60006192654635</v>
      </c>
      <c r="J24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129975.60262842785</v>
      </c>
      <c r="K244" s="15">
        <f ca="1">IF(PaymentSchedule[[#This Row],[PMT NO]]&lt;&gt;"",SUM(INDEX(PaymentSchedule[INTEREST],1,1):PaymentSchedule[[#This Row],[INTEREST]]),"")</f>
        <v>183835.17614149</v>
      </c>
    </row>
    <row r="245" spans="2:11" x14ac:dyDescent="0.2">
      <c r="B245" s="11">
        <f ca="1">IF(LoanIsGood,IF(ROW()-ROW(PaymentSchedule[[#Headers],[PMT NO]])&gt;ScheduledNumberOfPayments,"",ROW()-ROW(PaymentSchedule[[#Headers],[PMT NO]])),"")</f>
        <v>234</v>
      </c>
      <c r="C245" s="13">
        <f ca="1">IF(PaymentSchedule[[#This Row],[PMT NO]]&lt;&gt;"",EOMONTH(LoanStartDate,ROW(PaymentSchedule[[#This Row],[PMT NO]])-ROW(PaymentSchedule[[#Headers],[PMT NO]])-2)+DAY(LoanStartDate),"")</f>
        <v>51042</v>
      </c>
      <c r="D245" s="15">
        <f ca="1">IF(PaymentSchedule[[#This Row],[PMT NO]]&lt;&gt;"",IF(ROW()-ROW(PaymentSchedule[[#Headers],[BEGINNING BALANCE]])=1,LoanAmount,INDEX(PaymentSchedule[ENDING BALANCE],ROW()-ROW(PaymentSchedule[[#Headers],[BEGINNING BALANCE]])-1)),"")</f>
        <v>129975.60262842785</v>
      </c>
      <c r="E245" s="15">
        <f ca="1">IF(PaymentSchedule[[#This Row],[PMT NO]]&lt;&gt;"",ScheduledPayment,"")</f>
        <v>1304.1183412577773</v>
      </c>
      <c r="F24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4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45" s="15">
        <f ca="1">IF(PaymentSchedule[[#This Row],[PMT NO]]&lt;&gt;"",PaymentSchedule[[#This Row],[TOTAL PAYMENT]]-PaymentSchedule[[#This Row],[INTEREST]],"")</f>
        <v>789.63158085358361</v>
      </c>
      <c r="I245" s="15">
        <f ca="1">IF(PaymentSchedule[[#This Row],[PMT NO]]&lt;&gt;"",PaymentSchedule[[#This Row],[BEGINNING BALANCE]]*(InterestRate/PaymentsPerYear),"")</f>
        <v>514.48676040419366</v>
      </c>
      <c r="J24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129185.97104757426</v>
      </c>
      <c r="K245" s="15">
        <f ca="1">IF(PaymentSchedule[[#This Row],[PMT NO]]&lt;&gt;"",SUM(INDEX(PaymentSchedule[INTEREST],1,1):PaymentSchedule[[#This Row],[INTEREST]]),"")</f>
        <v>184349.66290189419</v>
      </c>
    </row>
    <row r="246" spans="2:11" x14ac:dyDescent="0.2">
      <c r="B246" s="11">
        <f ca="1">IF(LoanIsGood,IF(ROW()-ROW(PaymentSchedule[[#Headers],[PMT NO]])&gt;ScheduledNumberOfPayments,"",ROW()-ROW(PaymentSchedule[[#Headers],[PMT NO]])),"")</f>
        <v>235</v>
      </c>
      <c r="C246" s="13">
        <f ca="1">IF(PaymentSchedule[[#This Row],[PMT NO]]&lt;&gt;"",EOMONTH(LoanStartDate,ROW(PaymentSchedule[[#This Row],[PMT NO]])-ROW(PaymentSchedule[[#Headers],[PMT NO]])-2)+DAY(LoanStartDate),"")</f>
        <v>51072</v>
      </c>
      <c r="D246" s="15">
        <f ca="1">IF(PaymentSchedule[[#This Row],[PMT NO]]&lt;&gt;"",IF(ROW()-ROW(PaymentSchedule[[#Headers],[BEGINNING BALANCE]])=1,LoanAmount,INDEX(PaymentSchedule[ENDING BALANCE],ROW()-ROW(PaymentSchedule[[#Headers],[BEGINNING BALANCE]])-1)),"")</f>
        <v>129185.97104757426</v>
      </c>
      <c r="E246" s="15">
        <f ca="1">IF(PaymentSchedule[[#This Row],[PMT NO]]&lt;&gt;"",ScheduledPayment,"")</f>
        <v>1304.1183412577773</v>
      </c>
      <c r="F24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4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46" s="15">
        <f ca="1">IF(PaymentSchedule[[#This Row],[PMT NO]]&lt;&gt;"",PaymentSchedule[[#This Row],[TOTAL PAYMENT]]-PaymentSchedule[[#This Row],[INTEREST]],"")</f>
        <v>792.75720586112914</v>
      </c>
      <c r="I246" s="15">
        <f ca="1">IF(PaymentSchedule[[#This Row],[PMT NO]]&lt;&gt;"",PaymentSchedule[[#This Row],[BEGINNING BALANCE]]*(InterestRate/PaymentsPerYear),"")</f>
        <v>511.36113539664814</v>
      </c>
      <c r="J24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128393.21384171314</v>
      </c>
      <c r="K246" s="15">
        <f ca="1">IF(PaymentSchedule[[#This Row],[PMT NO]]&lt;&gt;"",SUM(INDEX(PaymentSchedule[INTEREST],1,1):PaymentSchedule[[#This Row],[INTEREST]]),"")</f>
        <v>184861.02403729083</v>
      </c>
    </row>
    <row r="247" spans="2:11" x14ac:dyDescent="0.2">
      <c r="B247" s="11">
        <f ca="1">IF(LoanIsGood,IF(ROW()-ROW(PaymentSchedule[[#Headers],[PMT NO]])&gt;ScheduledNumberOfPayments,"",ROW()-ROW(PaymentSchedule[[#Headers],[PMT NO]])),"")</f>
        <v>236</v>
      </c>
      <c r="C247" s="13">
        <f ca="1">IF(PaymentSchedule[[#This Row],[PMT NO]]&lt;&gt;"",EOMONTH(LoanStartDate,ROW(PaymentSchedule[[#This Row],[PMT NO]])-ROW(PaymentSchedule[[#Headers],[PMT NO]])-2)+DAY(LoanStartDate),"")</f>
        <v>51103</v>
      </c>
      <c r="D247" s="15">
        <f ca="1">IF(PaymentSchedule[[#This Row],[PMT NO]]&lt;&gt;"",IF(ROW()-ROW(PaymentSchedule[[#Headers],[BEGINNING BALANCE]])=1,LoanAmount,INDEX(PaymentSchedule[ENDING BALANCE],ROW()-ROW(PaymentSchedule[[#Headers],[BEGINNING BALANCE]])-1)),"")</f>
        <v>128393.21384171314</v>
      </c>
      <c r="E247" s="15">
        <f ca="1">IF(PaymentSchedule[[#This Row],[PMT NO]]&lt;&gt;"",ScheduledPayment,"")</f>
        <v>1304.1183412577773</v>
      </c>
      <c r="F24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4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47" s="15">
        <f ca="1">IF(PaymentSchedule[[#This Row],[PMT NO]]&lt;&gt;"",PaymentSchedule[[#This Row],[TOTAL PAYMENT]]-PaymentSchedule[[#This Row],[INTEREST]],"")</f>
        <v>795.89520313432945</v>
      </c>
      <c r="I247" s="15">
        <f ca="1">IF(PaymentSchedule[[#This Row],[PMT NO]]&lt;&gt;"",PaymentSchedule[[#This Row],[BEGINNING BALANCE]]*(InterestRate/PaymentsPerYear),"")</f>
        <v>508.22313812344788</v>
      </c>
      <c r="J24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127597.3186385788</v>
      </c>
      <c r="K247" s="15">
        <f ca="1">IF(PaymentSchedule[[#This Row],[PMT NO]]&lt;&gt;"",SUM(INDEX(PaymentSchedule[INTEREST],1,1):PaymentSchedule[[#This Row],[INTEREST]]),"")</f>
        <v>185369.24717541429</v>
      </c>
    </row>
    <row r="248" spans="2:11" x14ac:dyDescent="0.2">
      <c r="B248" s="11">
        <f ca="1">IF(LoanIsGood,IF(ROW()-ROW(PaymentSchedule[[#Headers],[PMT NO]])&gt;ScheduledNumberOfPayments,"",ROW()-ROW(PaymentSchedule[[#Headers],[PMT NO]])),"")</f>
        <v>237</v>
      </c>
      <c r="C248" s="13">
        <f ca="1">IF(PaymentSchedule[[#This Row],[PMT NO]]&lt;&gt;"",EOMONTH(LoanStartDate,ROW(PaymentSchedule[[#This Row],[PMT NO]])-ROW(PaymentSchedule[[#Headers],[PMT NO]])-2)+DAY(LoanStartDate),"")</f>
        <v>51133</v>
      </c>
      <c r="D248" s="15">
        <f ca="1">IF(PaymentSchedule[[#This Row],[PMT NO]]&lt;&gt;"",IF(ROW()-ROW(PaymentSchedule[[#Headers],[BEGINNING BALANCE]])=1,LoanAmount,INDEX(PaymentSchedule[ENDING BALANCE],ROW()-ROW(PaymentSchedule[[#Headers],[BEGINNING BALANCE]])-1)),"")</f>
        <v>127597.3186385788</v>
      </c>
      <c r="E248" s="15">
        <f ca="1">IF(PaymentSchedule[[#This Row],[PMT NO]]&lt;&gt;"",ScheduledPayment,"")</f>
        <v>1304.1183412577773</v>
      </c>
      <c r="F24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4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48" s="15">
        <f ca="1">IF(PaymentSchedule[[#This Row],[PMT NO]]&lt;&gt;"",PaymentSchedule[[#This Row],[TOTAL PAYMENT]]-PaymentSchedule[[#This Row],[INTEREST]],"")</f>
        <v>799.04562164673621</v>
      </c>
      <c r="I248" s="15">
        <f ca="1">IF(PaymentSchedule[[#This Row],[PMT NO]]&lt;&gt;"",PaymentSchedule[[#This Row],[BEGINNING BALANCE]]*(InterestRate/PaymentsPerYear),"")</f>
        <v>505.07271961104112</v>
      </c>
      <c r="J24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126798.27301693206</v>
      </c>
      <c r="K248" s="15">
        <f ca="1">IF(PaymentSchedule[[#This Row],[PMT NO]]&lt;&gt;"",SUM(INDEX(PaymentSchedule[INTEREST],1,1):PaymentSchedule[[#This Row],[INTEREST]]),"")</f>
        <v>185874.31989502534</v>
      </c>
    </row>
    <row r="249" spans="2:11" x14ac:dyDescent="0.2">
      <c r="B249" s="11">
        <f ca="1">IF(LoanIsGood,IF(ROW()-ROW(PaymentSchedule[[#Headers],[PMT NO]])&gt;ScheduledNumberOfPayments,"",ROW()-ROW(PaymentSchedule[[#Headers],[PMT NO]])),"")</f>
        <v>238</v>
      </c>
      <c r="C249" s="13">
        <f ca="1">IF(PaymentSchedule[[#This Row],[PMT NO]]&lt;&gt;"",EOMONTH(LoanStartDate,ROW(PaymentSchedule[[#This Row],[PMT NO]])-ROW(PaymentSchedule[[#Headers],[PMT NO]])-2)+DAY(LoanStartDate),"")</f>
        <v>51164</v>
      </c>
      <c r="D249" s="15">
        <f ca="1">IF(PaymentSchedule[[#This Row],[PMT NO]]&lt;&gt;"",IF(ROW()-ROW(PaymentSchedule[[#Headers],[BEGINNING BALANCE]])=1,LoanAmount,INDEX(PaymentSchedule[ENDING BALANCE],ROW()-ROW(PaymentSchedule[[#Headers],[BEGINNING BALANCE]])-1)),"")</f>
        <v>126798.27301693206</v>
      </c>
      <c r="E249" s="15">
        <f ca="1">IF(PaymentSchedule[[#This Row],[PMT NO]]&lt;&gt;"",ScheduledPayment,"")</f>
        <v>1304.1183412577773</v>
      </c>
      <c r="F24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4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49" s="15">
        <f ca="1">IF(PaymentSchedule[[#This Row],[PMT NO]]&lt;&gt;"",PaymentSchedule[[#This Row],[TOTAL PAYMENT]]-PaymentSchedule[[#This Row],[INTEREST]],"")</f>
        <v>802.20851056575452</v>
      </c>
      <c r="I249" s="15">
        <f ca="1">IF(PaymentSchedule[[#This Row],[PMT NO]]&lt;&gt;"",PaymentSchedule[[#This Row],[BEGINNING BALANCE]]*(InterestRate/PaymentsPerYear),"")</f>
        <v>501.90983069202275</v>
      </c>
      <c r="J24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125996.0645063663</v>
      </c>
      <c r="K249" s="15">
        <f ca="1">IF(PaymentSchedule[[#This Row],[PMT NO]]&lt;&gt;"",SUM(INDEX(PaymentSchedule[INTEREST],1,1):PaymentSchedule[[#This Row],[INTEREST]]),"")</f>
        <v>186376.22972571736</v>
      </c>
    </row>
    <row r="250" spans="2:11" x14ac:dyDescent="0.2">
      <c r="B250" s="11">
        <f ca="1">IF(LoanIsGood,IF(ROW()-ROW(PaymentSchedule[[#Headers],[PMT NO]])&gt;ScheduledNumberOfPayments,"",ROW()-ROW(PaymentSchedule[[#Headers],[PMT NO]])),"")</f>
        <v>239</v>
      </c>
      <c r="C250" s="13">
        <f ca="1">IF(PaymentSchedule[[#This Row],[PMT NO]]&lt;&gt;"",EOMONTH(LoanStartDate,ROW(PaymentSchedule[[#This Row],[PMT NO]])-ROW(PaymentSchedule[[#Headers],[PMT NO]])-2)+DAY(LoanStartDate),"")</f>
        <v>51195</v>
      </c>
      <c r="D250" s="15">
        <f ca="1">IF(PaymentSchedule[[#This Row],[PMT NO]]&lt;&gt;"",IF(ROW()-ROW(PaymentSchedule[[#Headers],[BEGINNING BALANCE]])=1,LoanAmount,INDEX(PaymentSchedule[ENDING BALANCE],ROW()-ROW(PaymentSchedule[[#Headers],[BEGINNING BALANCE]])-1)),"")</f>
        <v>125996.0645063663</v>
      </c>
      <c r="E250" s="15">
        <f ca="1">IF(PaymentSchedule[[#This Row],[PMT NO]]&lt;&gt;"",ScheduledPayment,"")</f>
        <v>1304.1183412577773</v>
      </c>
      <c r="F25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5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50" s="15">
        <f ca="1">IF(PaymentSchedule[[#This Row],[PMT NO]]&lt;&gt;"",PaymentSchedule[[#This Row],[TOTAL PAYMENT]]-PaymentSchedule[[#This Row],[INTEREST]],"")</f>
        <v>805.38391925341057</v>
      </c>
      <c r="I250" s="15">
        <f ca="1">IF(PaymentSchedule[[#This Row],[PMT NO]]&lt;&gt;"",PaymentSchedule[[#This Row],[BEGINNING BALANCE]]*(InterestRate/PaymentsPerYear),"")</f>
        <v>498.73442200436665</v>
      </c>
      <c r="J25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125190.68058711289</v>
      </c>
      <c r="K250" s="15">
        <f ca="1">IF(PaymentSchedule[[#This Row],[PMT NO]]&lt;&gt;"",SUM(INDEX(PaymentSchedule[INTEREST],1,1):PaymentSchedule[[#This Row],[INTEREST]]),"")</f>
        <v>186874.96414772174</v>
      </c>
    </row>
    <row r="251" spans="2:11" x14ac:dyDescent="0.2">
      <c r="B251" s="11">
        <f ca="1">IF(LoanIsGood,IF(ROW()-ROW(PaymentSchedule[[#Headers],[PMT NO]])&gt;ScheduledNumberOfPayments,"",ROW()-ROW(PaymentSchedule[[#Headers],[PMT NO]])),"")</f>
        <v>240</v>
      </c>
      <c r="C251" s="13">
        <f ca="1">IF(PaymentSchedule[[#This Row],[PMT NO]]&lt;&gt;"",EOMONTH(LoanStartDate,ROW(PaymentSchedule[[#This Row],[PMT NO]])-ROW(PaymentSchedule[[#Headers],[PMT NO]])-2)+DAY(LoanStartDate),"")</f>
        <v>51224</v>
      </c>
      <c r="D251" s="15">
        <f ca="1">IF(PaymentSchedule[[#This Row],[PMT NO]]&lt;&gt;"",IF(ROW()-ROW(PaymentSchedule[[#Headers],[BEGINNING BALANCE]])=1,LoanAmount,INDEX(PaymentSchedule[ENDING BALANCE],ROW()-ROW(PaymentSchedule[[#Headers],[BEGINNING BALANCE]])-1)),"")</f>
        <v>125190.68058711289</v>
      </c>
      <c r="E251" s="15">
        <f ca="1">IF(PaymentSchedule[[#This Row],[PMT NO]]&lt;&gt;"",ScheduledPayment,"")</f>
        <v>1304.1183412577773</v>
      </c>
      <c r="F25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5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51" s="15">
        <f ca="1">IF(PaymentSchedule[[#This Row],[PMT NO]]&lt;&gt;"",PaymentSchedule[[#This Row],[TOTAL PAYMENT]]-PaymentSchedule[[#This Row],[INTEREST]],"")</f>
        <v>808.57189726712204</v>
      </c>
      <c r="I251" s="15">
        <f ca="1">IF(PaymentSchedule[[#This Row],[PMT NO]]&lt;&gt;"",PaymentSchedule[[#This Row],[BEGINNING BALANCE]]*(InterestRate/PaymentsPerYear),"")</f>
        <v>495.54644399065523</v>
      </c>
      <c r="J25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124382.10868984577</v>
      </c>
      <c r="K251" s="15">
        <f ca="1">IF(PaymentSchedule[[#This Row],[PMT NO]]&lt;&gt;"",SUM(INDEX(PaymentSchedule[INTEREST],1,1):PaymentSchedule[[#This Row],[INTEREST]]),"")</f>
        <v>187370.5105917124</v>
      </c>
    </row>
    <row r="252" spans="2:11" x14ac:dyDescent="0.2">
      <c r="B252" s="11">
        <f ca="1">IF(LoanIsGood,IF(ROW()-ROW(PaymentSchedule[[#Headers],[PMT NO]])&gt;ScheduledNumberOfPayments,"",ROW()-ROW(PaymentSchedule[[#Headers],[PMT NO]])),"")</f>
        <v>241</v>
      </c>
      <c r="C252" s="13">
        <f ca="1">IF(PaymentSchedule[[#This Row],[PMT NO]]&lt;&gt;"",EOMONTH(LoanStartDate,ROW(PaymentSchedule[[#This Row],[PMT NO]])-ROW(PaymentSchedule[[#Headers],[PMT NO]])-2)+DAY(LoanStartDate),"")</f>
        <v>51255</v>
      </c>
      <c r="D252" s="15">
        <f ca="1">IF(PaymentSchedule[[#This Row],[PMT NO]]&lt;&gt;"",IF(ROW()-ROW(PaymentSchedule[[#Headers],[BEGINNING BALANCE]])=1,LoanAmount,INDEX(PaymentSchedule[ENDING BALANCE],ROW()-ROW(PaymentSchedule[[#Headers],[BEGINNING BALANCE]])-1)),"")</f>
        <v>124382.10868984577</v>
      </c>
      <c r="E252" s="15">
        <f ca="1">IF(PaymentSchedule[[#This Row],[PMT NO]]&lt;&gt;"",ScheduledPayment,"")</f>
        <v>1304.1183412577773</v>
      </c>
      <c r="F25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5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52" s="15">
        <f ca="1">IF(PaymentSchedule[[#This Row],[PMT NO]]&lt;&gt;"",PaymentSchedule[[#This Row],[TOTAL PAYMENT]]-PaymentSchedule[[#This Row],[INTEREST]],"")</f>
        <v>811.772494360471</v>
      </c>
      <c r="I252" s="15">
        <f ca="1">IF(PaymentSchedule[[#This Row],[PMT NO]]&lt;&gt;"",PaymentSchedule[[#This Row],[BEGINNING BALANCE]]*(InterestRate/PaymentsPerYear),"")</f>
        <v>492.34584689730622</v>
      </c>
      <c r="J25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123570.3361954853</v>
      </c>
      <c r="K252" s="15">
        <f ca="1">IF(PaymentSchedule[[#This Row],[PMT NO]]&lt;&gt;"",SUM(INDEX(PaymentSchedule[INTEREST],1,1):PaymentSchedule[[#This Row],[INTEREST]]),"")</f>
        <v>187862.85643860971</v>
      </c>
    </row>
    <row r="253" spans="2:11" x14ac:dyDescent="0.2">
      <c r="B253" s="11">
        <f ca="1">IF(LoanIsGood,IF(ROW()-ROW(PaymentSchedule[[#Headers],[PMT NO]])&gt;ScheduledNumberOfPayments,"",ROW()-ROW(PaymentSchedule[[#Headers],[PMT NO]])),"")</f>
        <v>242</v>
      </c>
      <c r="C253" s="13">
        <f ca="1">IF(PaymentSchedule[[#This Row],[PMT NO]]&lt;&gt;"",EOMONTH(LoanStartDate,ROW(PaymentSchedule[[#This Row],[PMT NO]])-ROW(PaymentSchedule[[#Headers],[PMT NO]])-2)+DAY(LoanStartDate),"")</f>
        <v>51285</v>
      </c>
      <c r="D253" s="15">
        <f ca="1">IF(PaymentSchedule[[#This Row],[PMT NO]]&lt;&gt;"",IF(ROW()-ROW(PaymentSchedule[[#Headers],[BEGINNING BALANCE]])=1,LoanAmount,INDEX(PaymentSchedule[ENDING BALANCE],ROW()-ROW(PaymentSchedule[[#Headers],[BEGINNING BALANCE]])-1)),"")</f>
        <v>123570.3361954853</v>
      </c>
      <c r="E253" s="15">
        <f ca="1">IF(PaymentSchedule[[#This Row],[PMT NO]]&lt;&gt;"",ScheduledPayment,"")</f>
        <v>1304.1183412577773</v>
      </c>
      <c r="F25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5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53" s="15">
        <f ca="1">IF(PaymentSchedule[[#This Row],[PMT NO]]&lt;&gt;"",PaymentSchedule[[#This Row],[TOTAL PAYMENT]]-PaymentSchedule[[#This Row],[INTEREST]],"")</f>
        <v>814.98576048398127</v>
      </c>
      <c r="I253" s="15">
        <f ca="1">IF(PaymentSchedule[[#This Row],[PMT NO]]&lt;&gt;"",PaymentSchedule[[#This Row],[BEGINNING BALANCE]]*(InterestRate/PaymentsPerYear),"")</f>
        <v>489.13258077379601</v>
      </c>
      <c r="J25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122755.35043500132</v>
      </c>
      <c r="K253" s="15">
        <f ca="1">IF(PaymentSchedule[[#This Row],[PMT NO]]&lt;&gt;"",SUM(INDEX(PaymentSchedule[INTEREST],1,1):PaymentSchedule[[#This Row],[INTEREST]]),"")</f>
        <v>188351.9890193835</v>
      </c>
    </row>
    <row r="254" spans="2:11" x14ac:dyDescent="0.2">
      <c r="B254" s="11">
        <f ca="1">IF(LoanIsGood,IF(ROW()-ROW(PaymentSchedule[[#Headers],[PMT NO]])&gt;ScheduledNumberOfPayments,"",ROW()-ROW(PaymentSchedule[[#Headers],[PMT NO]])),"")</f>
        <v>243</v>
      </c>
      <c r="C254" s="13">
        <f ca="1">IF(PaymentSchedule[[#This Row],[PMT NO]]&lt;&gt;"",EOMONTH(LoanStartDate,ROW(PaymentSchedule[[#This Row],[PMT NO]])-ROW(PaymentSchedule[[#Headers],[PMT NO]])-2)+DAY(LoanStartDate),"")</f>
        <v>51316</v>
      </c>
      <c r="D254" s="15">
        <f ca="1">IF(PaymentSchedule[[#This Row],[PMT NO]]&lt;&gt;"",IF(ROW()-ROW(PaymentSchedule[[#Headers],[BEGINNING BALANCE]])=1,LoanAmount,INDEX(PaymentSchedule[ENDING BALANCE],ROW()-ROW(PaymentSchedule[[#Headers],[BEGINNING BALANCE]])-1)),"")</f>
        <v>122755.35043500132</v>
      </c>
      <c r="E254" s="15">
        <f ca="1">IF(PaymentSchedule[[#This Row],[PMT NO]]&lt;&gt;"",ScheduledPayment,"")</f>
        <v>1304.1183412577773</v>
      </c>
      <c r="F25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5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54" s="15">
        <f ca="1">IF(PaymentSchedule[[#This Row],[PMT NO]]&lt;&gt;"",PaymentSchedule[[#This Row],[TOTAL PAYMENT]]-PaymentSchedule[[#This Row],[INTEREST]],"")</f>
        <v>818.21174578589694</v>
      </c>
      <c r="I254" s="15">
        <f ca="1">IF(PaymentSchedule[[#This Row],[PMT NO]]&lt;&gt;"",PaymentSchedule[[#This Row],[BEGINNING BALANCE]]*(InterestRate/PaymentsPerYear),"")</f>
        <v>485.90659547188028</v>
      </c>
      <c r="J25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121937.13868921543</v>
      </c>
      <c r="K254" s="15">
        <f ca="1">IF(PaymentSchedule[[#This Row],[PMT NO]]&lt;&gt;"",SUM(INDEX(PaymentSchedule[INTEREST],1,1):PaymentSchedule[[#This Row],[INTEREST]]),"")</f>
        <v>188837.89561485537</v>
      </c>
    </row>
    <row r="255" spans="2:11" x14ac:dyDescent="0.2">
      <c r="B255" s="11">
        <f ca="1">IF(LoanIsGood,IF(ROW()-ROW(PaymentSchedule[[#Headers],[PMT NO]])&gt;ScheduledNumberOfPayments,"",ROW()-ROW(PaymentSchedule[[#Headers],[PMT NO]])),"")</f>
        <v>244</v>
      </c>
      <c r="C255" s="13">
        <f ca="1">IF(PaymentSchedule[[#This Row],[PMT NO]]&lt;&gt;"",EOMONTH(LoanStartDate,ROW(PaymentSchedule[[#This Row],[PMT NO]])-ROW(PaymentSchedule[[#Headers],[PMT NO]])-2)+DAY(LoanStartDate),"")</f>
        <v>51346</v>
      </c>
      <c r="D255" s="15">
        <f ca="1">IF(PaymentSchedule[[#This Row],[PMT NO]]&lt;&gt;"",IF(ROW()-ROW(PaymentSchedule[[#Headers],[BEGINNING BALANCE]])=1,LoanAmount,INDEX(PaymentSchedule[ENDING BALANCE],ROW()-ROW(PaymentSchedule[[#Headers],[BEGINNING BALANCE]])-1)),"")</f>
        <v>121937.13868921543</v>
      </c>
      <c r="E255" s="15">
        <f ca="1">IF(PaymentSchedule[[#This Row],[PMT NO]]&lt;&gt;"",ScheduledPayment,"")</f>
        <v>1304.1183412577773</v>
      </c>
      <c r="F25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5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55" s="15">
        <f ca="1">IF(PaymentSchedule[[#This Row],[PMT NO]]&lt;&gt;"",PaymentSchedule[[#This Row],[TOTAL PAYMENT]]-PaymentSchedule[[#This Row],[INTEREST]],"")</f>
        <v>821.45050061296615</v>
      </c>
      <c r="I255" s="15">
        <f ca="1">IF(PaymentSchedule[[#This Row],[PMT NO]]&lt;&gt;"",PaymentSchedule[[#This Row],[BEGINNING BALANCE]]*(InterestRate/PaymentsPerYear),"")</f>
        <v>482.66784064481112</v>
      </c>
      <c r="J25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121115.68818860246</v>
      </c>
      <c r="K255" s="15">
        <f ca="1">IF(PaymentSchedule[[#This Row],[PMT NO]]&lt;&gt;"",SUM(INDEX(PaymentSchedule[INTEREST],1,1):PaymentSchedule[[#This Row],[INTEREST]]),"")</f>
        <v>189320.56345550017</v>
      </c>
    </row>
    <row r="256" spans="2:11" x14ac:dyDescent="0.2">
      <c r="B256" s="11">
        <f ca="1">IF(LoanIsGood,IF(ROW()-ROW(PaymentSchedule[[#Headers],[PMT NO]])&gt;ScheduledNumberOfPayments,"",ROW()-ROW(PaymentSchedule[[#Headers],[PMT NO]])),"")</f>
        <v>245</v>
      </c>
      <c r="C256" s="13">
        <f ca="1">IF(PaymentSchedule[[#This Row],[PMT NO]]&lt;&gt;"",EOMONTH(LoanStartDate,ROW(PaymentSchedule[[#This Row],[PMT NO]])-ROW(PaymentSchedule[[#Headers],[PMT NO]])-2)+DAY(LoanStartDate),"")</f>
        <v>51377</v>
      </c>
      <c r="D256" s="15">
        <f ca="1">IF(PaymentSchedule[[#This Row],[PMT NO]]&lt;&gt;"",IF(ROW()-ROW(PaymentSchedule[[#Headers],[BEGINNING BALANCE]])=1,LoanAmount,INDEX(PaymentSchedule[ENDING BALANCE],ROW()-ROW(PaymentSchedule[[#Headers],[BEGINNING BALANCE]])-1)),"")</f>
        <v>121115.68818860246</v>
      </c>
      <c r="E256" s="15">
        <f ca="1">IF(PaymentSchedule[[#This Row],[PMT NO]]&lt;&gt;"",ScheduledPayment,"")</f>
        <v>1304.1183412577773</v>
      </c>
      <c r="F25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5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56" s="15">
        <f ca="1">IF(PaymentSchedule[[#This Row],[PMT NO]]&lt;&gt;"",PaymentSchedule[[#This Row],[TOTAL PAYMENT]]-PaymentSchedule[[#This Row],[INTEREST]],"")</f>
        <v>824.70207551122576</v>
      </c>
      <c r="I256" s="15">
        <f ca="1">IF(PaymentSchedule[[#This Row],[PMT NO]]&lt;&gt;"",PaymentSchedule[[#This Row],[BEGINNING BALANCE]]*(InterestRate/PaymentsPerYear),"")</f>
        <v>479.41626574655146</v>
      </c>
      <c r="J25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120290.98611309123</v>
      </c>
      <c r="K256" s="15">
        <f ca="1">IF(PaymentSchedule[[#This Row],[PMT NO]]&lt;&gt;"",SUM(INDEX(PaymentSchedule[INTEREST],1,1):PaymentSchedule[[#This Row],[INTEREST]]),"")</f>
        <v>189799.97972124672</v>
      </c>
    </row>
    <row r="257" spans="2:11" x14ac:dyDescent="0.2">
      <c r="B257" s="11">
        <f ca="1">IF(LoanIsGood,IF(ROW()-ROW(PaymentSchedule[[#Headers],[PMT NO]])&gt;ScheduledNumberOfPayments,"",ROW()-ROW(PaymentSchedule[[#Headers],[PMT NO]])),"")</f>
        <v>246</v>
      </c>
      <c r="C257" s="13">
        <f ca="1">IF(PaymentSchedule[[#This Row],[PMT NO]]&lt;&gt;"",EOMONTH(LoanStartDate,ROW(PaymentSchedule[[#This Row],[PMT NO]])-ROW(PaymentSchedule[[#Headers],[PMT NO]])-2)+DAY(LoanStartDate),"")</f>
        <v>51408</v>
      </c>
      <c r="D257" s="15">
        <f ca="1">IF(PaymentSchedule[[#This Row],[PMT NO]]&lt;&gt;"",IF(ROW()-ROW(PaymentSchedule[[#Headers],[BEGINNING BALANCE]])=1,LoanAmount,INDEX(PaymentSchedule[ENDING BALANCE],ROW()-ROW(PaymentSchedule[[#Headers],[BEGINNING BALANCE]])-1)),"")</f>
        <v>120290.98611309123</v>
      </c>
      <c r="E257" s="15">
        <f ca="1">IF(PaymentSchedule[[#This Row],[PMT NO]]&lt;&gt;"",ScheduledPayment,"")</f>
        <v>1304.1183412577773</v>
      </c>
      <c r="F25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5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57" s="15">
        <f ca="1">IF(PaymentSchedule[[#This Row],[PMT NO]]&lt;&gt;"",PaymentSchedule[[#This Row],[TOTAL PAYMENT]]-PaymentSchedule[[#This Row],[INTEREST]],"")</f>
        <v>827.96652122679109</v>
      </c>
      <c r="I257" s="15">
        <f ca="1">IF(PaymentSchedule[[#This Row],[PMT NO]]&lt;&gt;"",PaymentSchedule[[#This Row],[BEGINNING BALANCE]]*(InterestRate/PaymentsPerYear),"")</f>
        <v>476.15182003098619</v>
      </c>
      <c r="J25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119463.01959186445</v>
      </c>
      <c r="K257" s="15">
        <f ca="1">IF(PaymentSchedule[[#This Row],[PMT NO]]&lt;&gt;"",SUM(INDEX(PaymentSchedule[INTEREST],1,1):PaymentSchedule[[#This Row],[INTEREST]]),"")</f>
        <v>190276.13154127772</v>
      </c>
    </row>
    <row r="258" spans="2:11" x14ac:dyDescent="0.2">
      <c r="B258" s="11">
        <f ca="1">IF(LoanIsGood,IF(ROW()-ROW(PaymentSchedule[[#Headers],[PMT NO]])&gt;ScheduledNumberOfPayments,"",ROW()-ROW(PaymentSchedule[[#Headers],[PMT NO]])),"")</f>
        <v>247</v>
      </c>
      <c r="C258" s="13">
        <f ca="1">IF(PaymentSchedule[[#This Row],[PMT NO]]&lt;&gt;"",EOMONTH(LoanStartDate,ROW(PaymentSchedule[[#This Row],[PMT NO]])-ROW(PaymentSchedule[[#Headers],[PMT NO]])-2)+DAY(LoanStartDate),"")</f>
        <v>51438</v>
      </c>
      <c r="D258" s="15">
        <f ca="1">IF(PaymentSchedule[[#This Row],[PMT NO]]&lt;&gt;"",IF(ROW()-ROW(PaymentSchedule[[#Headers],[BEGINNING BALANCE]])=1,LoanAmount,INDEX(PaymentSchedule[ENDING BALANCE],ROW()-ROW(PaymentSchedule[[#Headers],[BEGINNING BALANCE]])-1)),"")</f>
        <v>119463.01959186445</v>
      </c>
      <c r="E258" s="15">
        <f ca="1">IF(PaymentSchedule[[#This Row],[PMT NO]]&lt;&gt;"",ScheduledPayment,"")</f>
        <v>1304.1183412577773</v>
      </c>
      <c r="F25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5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58" s="15">
        <f ca="1">IF(PaymentSchedule[[#This Row],[PMT NO]]&lt;&gt;"",PaymentSchedule[[#This Row],[TOTAL PAYMENT]]-PaymentSchedule[[#This Row],[INTEREST]],"")</f>
        <v>831.24388870664711</v>
      </c>
      <c r="I258" s="15">
        <f ca="1">IF(PaymentSchedule[[#This Row],[PMT NO]]&lt;&gt;"",PaymentSchedule[[#This Row],[BEGINNING BALANCE]]*(InterestRate/PaymentsPerYear),"")</f>
        <v>472.87445255113016</v>
      </c>
      <c r="J25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118631.77570315779</v>
      </c>
      <c r="K258" s="15">
        <f ca="1">IF(PaymentSchedule[[#This Row],[PMT NO]]&lt;&gt;"",SUM(INDEX(PaymentSchedule[INTEREST],1,1):PaymentSchedule[[#This Row],[INTEREST]]),"")</f>
        <v>190749.00599382885</v>
      </c>
    </row>
    <row r="259" spans="2:11" x14ac:dyDescent="0.2">
      <c r="B259" s="11">
        <f ca="1">IF(LoanIsGood,IF(ROW()-ROW(PaymentSchedule[[#Headers],[PMT NO]])&gt;ScheduledNumberOfPayments,"",ROW()-ROW(PaymentSchedule[[#Headers],[PMT NO]])),"")</f>
        <v>248</v>
      </c>
      <c r="C259" s="13">
        <f ca="1">IF(PaymentSchedule[[#This Row],[PMT NO]]&lt;&gt;"",EOMONTH(LoanStartDate,ROW(PaymentSchedule[[#This Row],[PMT NO]])-ROW(PaymentSchedule[[#Headers],[PMT NO]])-2)+DAY(LoanStartDate),"")</f>
        <v>51469</v>
      </c>
      <c r="D259" s="15">
        <f ca="1">IF(PaymentSchedule[[#This Row],[PMT NO]]&lt;&gt;"",IF(ROW()-ROW(PaymentSchedule[[#Headers],[BEGINNING BALANCE]])=1,LoanAmount,INDEX(PaymentSchedule[ENDING BALANCE],ROW()-ROW(PaymentSchedule[[#Headers],[BEGINNING BALANCE]])-1)),"")</f>
        <v>118631.77570315779</v>
      </c>
      <c r="E259" s="15">
        <f ca="1">IF(PaymentSchedule[[#This Row],[PMT NO]]&lt;&gt;"",ScheduledPayment,"")</f>
        <v>1304.1183412577773</v>
      </c>
      <c r="F25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5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59" s="15">
        <f ca="1">IF(PaymentSchedule[[#This Row],[PMT NO]]&lt;&gt;"",PaymentSchedule[[#This Row],[TOTAL PAYMENT]]-PaymentSchedule[[#This Row],[INTEREST]],"")</f>
        <v>834.53422909944425</v>
      </c>
      <c r="I259" s="15">
        <f ca="1">IF(PaymentSchedule[[#This Row],[PMT NO]]&lt;&gt;"",PaymentSchedule[[#This Row],[BEGINNING BALANCE]]*(InterestRate/PaymentsPerYear),"")</f>
        <v>469.58411215833297</v>
      </c>
      <c r="J25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117797.24147405835</v>
      </c>
      <c r="K259" s="15">
        <f ca="1">IF(PaymentSchedule[[#This Row],[PMT NO]]&lt;&gt;"",SUM(INDEX(PaymentSchedule[INTEREST],1,1):PaymentSchedule[[#This Row],[INTEREST]]),"")</f>
        <v>191218.59010598718</v>
      </c>
    </row>
    <row r="260" spans="2:11" x14ac:dyDescent="0.2">
      <c r="B260" s="11">
        <f ca="1">IF(LoanIsGood,IF(ROW()-ROW(PaymentSchedule[[#Headers],[PMT NO]])&gt;ScheduledNumberOfPayments,"",ROW()-ROW(PaymentSchedule[[#Headers],[PMT NO]])),"")</f>
        <v>249</v>
      </c>
      <c r="C260" s="13">
        <f ca="1">IF(PaymentSchedule[[#This Row],[PMT NO]]&lt;&gt;"",EOMONTH(LoanStartDate,ROW(PaymentSchedule[[#This Row],[PMT NO]])-ROW(PaymentSchedule[[#Headers],[PMT NO]])-2)+DAY(LoanStartDate),"")</f>
        <v>51499</v>
      </c>
      <c r="D260" s="15">
        <f ca="1">IF(PaymentSchedule[[#This Row],[PMT NO]]&lt;&gt;"",IF(ROW()-ROW(PaymentSchedule[[#Headers],[BEGINNING BALANCE]])=1,LoanAmount,INDEX(PaymentSchedule[ENDING BALANCE],ROW()-ROW(PaymentSchedule[[#Headers],[BEGINNING BALANCE]])-1)),"")</f>
        <v>117797.24147405835</v>
      </c>
      <c r="E260" s="15">
        <f ca="1">IF(PaymentSchedule[[#This Row],[PMT NO]]&lt;&gt;"",ScheduledPayment,"")</f>
        <v>1304.1183412577773</v>
      </c>
      <c r="F26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6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60" s="15">
        <f ca="1">IF(PaymentSchedule[[#This Row],[PMT NO]]&lt;&gt;"",PaymentSchedule[[#This Row],[TOTAL PAYMENT]]-PaymentSchedule[[#This Row],[INTEREST]],"")</f>
        <v>837.8375937562962</v>
      </c>
      <c r="I260" s="15">
        <f ca="1">IF(PaymentSchedule[[#This Row],[PMT NO]]&lt;&gt;"",PaymentSchedule[[#This Row],[BEGINNING BALANCE]]*(InterestRate/PaymentsPerYear),"")</f>
        <v>466.28074750148102</v>
      </c>
      <c r="J26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116959.40388030205</v>
      </c>
      <c r="K260" s="15">
        <f ca="1">IF(PaymentSchedule[[#This Row],[PMT NO]]&lt;&gt;"",SUM(INDEX(PaymentSchedule[INTEREST],1,1):PaymentSchedule[[#This Row],[INTEREST]]),"")</f>
        <v>191684.87085348865</v>
      </c>
    </row>
    <row r="261" spans="2:11" x14ac:dyDescent="0.2">
      <c r="B261" s="11">
        <f ca="1">IF(LoanIsGood,IF(ROW()-ROW(PaymentSchedule[[#Headers],[PMT NO]])&gt;ScheduledNumberOfPayments,"",ROW()-ROW(PaymentSchedule[[#Headers],[PMT NO]])),"")</f>
        <v>250</v>
      </c>
      <c r="C261" s="13">
        <f ca="1">IF(PaymentSchedule[[#This Row],[PMT NO]]&lt;&gt;"",EOMONTH(LoanStartDate,ROW(PaymentSchedule[[#This Row],[PMT NO]])-ROW(PaymentSchedule[[#Headers],[PMT NO]])-2)+DAY(LoanStartDate),"")</f>
        <v>51530</v>
      </c>
      <c r="D261" s="15">
        <f ca="1">IF(PaymentSchedule[[#This Row],[PMT NO]]&lt;&gt;"",IF(ROW()-ROW(PaymentSchedule[[#Headers],[BEGINNING BALANCE]])=1,LoanAmount,INDEX(PaymentSchedule[ENDING BALANCE],ROW()-ROW(PaymentSchedule[[#Headers],[BEGINNING BALANCE]])-1)),"")</f>
        <v>116959.40388030205</v>
      </c>
      <c r="E261" s="15">
        <f ca="1">IF(PaymentSchedule[[#This Row],[PMT NO]]&lt;&gt;"",ScheduledPayment,"")</f>
        <v>1304.1183412577773</v>
      </c>
      <c r="F26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6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61" s="15">
        <f ca="1">IF(PaymentSchedule[[#This Row],[PMT NO]]&lt;&gt;"",PaymentSchedule[[#This Row],[TOTAL PAYMENT]]-PaymentSchedule[[#This Row],[INTEREST]],"")</f>
        <v>841.15403423158159</v>
      </c>
      <c r="I261" s="15">
        <f ca="1">IF(PaymentSchedule[[#This Row],[PMT NO]]&lt;&gt;"",PaymentSchedule[[#This Row],[BEGINNING BALANCE]]*(InterestRate/PaymentsPerYear),"")</f>
        <v>462.96430702619568</v>
      </c>
      <c r="J26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116118.24984607047</v>
      </c>
      <c r="K261" s="15">
        <f ca="1">IF(PaymentSchedule[[#This Row],[PMT NO]]&lt;&gt;"",SUM(INDEX(PaymentSchedule[INTEREST],1,1):PaymentSchedule[[#This Row],[INTEREST]]),"")</f>
        <v>192147.83516051486</v>
      </c>
    </row>
    <row r="262" spans="2:11" x14ac:dyDescent="0.2">
      <c r="B262" s="11">
        <f ca="1">IF(LoanIsGood,IF(ROW()-ROW(PaymentSchedule[[#Headers],[PMT NO]])&gt;ScheduledNumberOfPayments,"",ROW()-ROW(PaymentSchedule[[#Headers],[PMT NO]])),"")</f>
        <v>251</v>
      </c>
      <c r="C262" s="13">
        <f ca="1">IF(PaymentSchedule[[#This Row],[PMT NO]]&lt;&gt;"",EOMONTH(LoanStartDate,ROW(PaymentSchedule[[#This Row],[PMT NO]])-ROW(PaymentSchedule[[#Headers],[PMT NO]])-2)+DAY(LoanStartDate),"")</f>
        <v>51561</v>
      </c>
      <c r="D262" s="15">
        <f ca="1">IF(PaymentSchedule[[#This Row],[PMT NO]]&lt;&gt;"",IF(ROW()-ROW(PaymentSchedule[[#Headers],[BEGINNING BALANCE]])=1,LoanAmount,INDEX(PaymentSchedule[ENDING BALANCE],ROW()-ROW(PaymentSchedule[[#Headers],[BEGINNING BALANCE]])-1)),"")</f>
        <v>116118.24984607047</v>
      </c>
      <c r="E262" s="15">
        <f ca="1">IF(PaymentSchedule[[#This Row],[PMT NO]]&lt;&gt;"",ScheduledPayment,"")</f>
        <v>1304.1183412577773</v>
      </c>
      <c r="F26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6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62" s="15">
        <f ca="1">IF(PaymentSchedule[[#This Row],[PMT NO]]&lt;&gt;"",PaymentSchedule[[#This Row],[TOTAL PAYMENT]]-PaymentSchedule[[#This Row],[INTEREST]],"")</f>
        <v>844.48360228374827</v>
      </c>
      <c r="I262" s="15">
        <f ca="1">IF(PaymentSchedule[[#This Row],[PMT NO]]&lt;&gt;"",PaymentSchedule[[#This Row],[BEGINNING BALANCE]]*(InterestRate/PaymentsPerYear),"")</f>
        <v>459.63473897402895</v>
      </c>
      <c r="J26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115273.76624378671</v>
      </c>
      <c r="K262" s="15">
        <f ca="1">IF(PaymentSchedule[[#This Row],[PMT NO]]&lt;&gt;"",SUM(INDEX(PaymentSchedule[INTEREST],1,1):PaymentSchedule[[#This Row],[INTEREST]]),"")</f>
        <v>192607.4698994889</v>
      </c>
    </row>
    <row r="263" spans="2:11" x14ac:dyDescent="0.2">
      <c r="B263" s="11">
        <f ca="1">IF(LoanIsGood,IF(ROW()-ROW(PaymentSchedule[[#Headers],[PMT NO]])&gt;ScheduledNumberOfPayments,"",ROW()-ROW(PaymentSchedule[[#Headers],[PMT NO]])),"")</f>
        <v>252</v>
      </c>
      <c r="C263" s="13">
        <f ca="1">IF(PaymentSchedule[[#This Row],[PMT NO]]&lt;&gt;"",EOMONTH(LoanStartDate,ROW(PaymentSchedule[[#This Row],[PMT NO]])-ROW(PaymentSchedule[[#Headers],[PMT NO]])-2)+DAY(LoanStartDate),"")</f>
        <v>51589</v>
      </c>
      <c r="D263" s="15">
        <f ca="1">IF(PaymentSchedule[[#This Row],[PMT NO]]&lt;&gt;"",IF(ROW()-ROW(PaymentSchedule[[#Headers],[BEGINNING BALANCE]])=1,LoanAmount,INDEX(PaymentSchedule[ENDING BALANCE],ROW()-ROW(PaymentSchedule[[#Headers],[BEGINNING BALANCE]])-1)),"")</f>
        <v>115273.76624378671</v>
      </c>
      <c r="E263" s="15">
        <f ca="1">IF(PaymentSchedule[[#This Row],[PMT NO]]&lt;&gt;"",ScheduledPayment,"")</f>
        <v>1304.1183412577773</v>
      </c>
      <c r="F26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6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63" s="15">
        <f ca="1">IF(PaymentSchedule[[#This Row],[PMT NO]]&lt;&gt;"",PaymentSchedule[[#This Row],[TOTAL PAYMENT]]-PaymentSchedule[[#This Row],[INTEREST]],"")</f>
        <v>847.82634987612153</v>
      </c>
      <c r="I263" s="15">
        <f ca="1">IF(PaymentSchedule[[#This Row],[PMT NO]]&lt;&gt;"",PaymentSchedule[[#This Row],[BEGINNING BALANCE]]*(InterestRate/PaymentsPerYear),"")</f>
        <v>456.29199138165575</v>
      </c>
      <c r="J26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114425.93989391059</v>
      </c>
      <c r="K263" s="15">
        <f ca="1">IF(PaymentSchedule[[#This Row],[PMT NO]]&lt;&gt;"",SUM(INDEX(PaymentSchedule[INTEREST],1,1):PaymentSchedule[[#This Row],[INTEREST]]),"")</f>
        <v>193063.76189087055</v>
      </c>
    </row>
    <row r="264" spans="2:11" x14ac:dyDescent="0.2">
      <c r="B264" s="11">
        <f ca="1">IF(LoanIsGood,IF(ROW()-ROW(PaymentSchedule[[#Headers],[PMT NO]])&gt;ScheduledNumberOfPayments,"",ROW()-ROW(PaymentSchedule[[#Headers],[PMT NO]])),"")</f>
        <v>253</v>
      </c>
      <c r="C264" s="13">
        <f ca="1">IF(PaymentSchedule[[#This Row],[PMT NO]]&lt;&gt;"",EOMONTH(LoanStartDate,ROW(PaymentSchedule[[#This Row],[PMT NO]])-ROW(PaymentSchedule[[#Headers],[PMT NO]])-2)+DAY(LoanStartDate),"")</f>
        <v>51620</v>
      </c>
      <c r="D264" s="15">
        <f ca="1">IF(PaymentSchedule[[#This Row],[PMT NO]]&lt;&gt;"",IF(ROW()-ROW(PaymentSchedule[[#Headers],[BEGINNING BALANCE]])=1,LoanAmount,INDEX(PaymentSchedule[ENDING BALANCE],ROW()-ROW(PaymentSchedule[[#Headers],[BEGINNING BALANCE]])-1)),"")</f>
        <v>114425.93989391059</v>
      </c>
      <c r="E264" s="15">
        <f ca="1">IF(PaymentSchedule[[#This Row],[PMT NO]]&lt;&gt;"",ScheduledPayment,"")</f>
        <v>1304.1183412577773</v>
      </c>
      <c r="F26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6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64" s="15">
        <f ca="1">IF(PaymentSchedule[[#This Row],[PMT NO]]&lt;&gt;"",PaymentSchedule[[#This Row],[TOTAL PAYMENT]]-PaymentSchedule[[#This Row],[INTEREST]],"")</f>
        <v>851.18232917771456</v>
      </c>
      <c r="I264" s="15">
        <f ca="1">IF(PaymentSchedule[[#This Row],[PMT NO]]&lt;&gt;"",PaymentSchedule[[#This Row],[BEGINNING BALANCE]]*(InterestRate/PaymentsPerYear),"")</f>
        <v>452.93601208006277</v>
      </c>
      <c r="J26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113574.75756473288</v>
      </c>
      <c r="K264" s="15">
        <f ca="1">IF(PaymentSchedule[[#This Row],[PMT NO]]&lt;&gt;"",SUM(INDEX(PaymentSchedule[INTEREST],1,1):PaymentSchedule[[#This Row],[INTEREST]]),"")</f>
        <v>193516.6979029506</v>
      </c>
    </row>
    <row r="265" spans="2:11" x14ac:dyDescent="0.2">
      <c r="B265" s="11">
        <f ca="1">IF(LoanIsGood,IF(ROW()-ROW(PaymentSchedule[[#Headers],[PMT NO]])&gt;ScheduledNumberOfPayments,"",ROW()-ROW(PaymentSchedule[[#Headers],[PMT NO]])),"")</f>
        <v>254</v>
      </c>
      <c r="C265" s="13">
        <f ca="1">IF(PaymentSchedule[[#This Row],[PMT NO]]&lt;&gt;"",EOMONTH(LoanStartDate,ROW(PaymentSchedule[[#This Row],[PMT NO]])-ROW(PaymentSchedule[[#Headers],[PMT NO]])-2)+DAY(LoanStartDate),"")</f>
        <v>51650</v>
      </c>
      <c r="D265" s="15">
        <f ca="1">IF(PaymentSchedule[[#This Row],[PMT NO]]&lt;&gt;"",IF(ROW()-ROW(PaymentSchedule[[#Headers],[BEGINNING BALANCE]])=1,LoanAmount,INDEX(PaymentSchedule[ENDING BALANCE],ROW()-ROW(PaymentSchedule[[#Headers],[BEGINNING BALANCE]])-1)),"")</f>
        <v>113574.75756473288</v>
      </c>
      <c r="E265" s="15">
        <f ca="1">IF(PaymentSchedule[[#This Row],[PMT NO]]&lt;&gt;"",ScheduledPayment,"")</f>
        <v>1304.1183412577773</v>
      </c>
      <c r="F26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6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65" s="15">
        <f ca="1">IF(PaymentSchedule[[#This Row],[PMT NO]]&lt;&gt;"",PaymentSchedule[[#This Row],[TOTAL PAYMENT]]-PaymentSchedule[[#This Row],[INTEREST]],"")</f>
        <v>854.55159256404295</v>
      </c>
      <c r="I265" s="15">
        <f ca="1">IF(PaymentSchedule[[#This Row],[PMT NO]]&lt;&gt;"",PaymentSchedule[[#This Row],[BEGINNING BALANCE]]*(InterestRate/PaymentsPerYear),"")</f>
        <v>449.56674869373433</v>
      </c>
      <c r="J26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112720.20597216883</v>
      </c>
      <c r="K265" s="15">
        <f ca="1">IF(PaymentSchedule[[#This Row],[PMT NO]]&lt;&gt;"",SUM(INDEX(PaymentSchedule[INTEREST],1,1):PaymentSchedule[[#This Row],[INTEREST]]),"")</f>
        <v>193966.26465164433</v>
      </c>
    </row>
    <row r="266" spans="2:11" x14ac:dyDescent="0.2">
      <c r="B266" s="11">
        <f ca="1">IF(LoanIsGood,IF(ROW()-ROW(PaymentSchedule[[#Headers],[PMT NO]])&gt;ScheduledNumberOfPayments,"",ROW()-ROW(PaymentSchedule[[#Headers],[PMT NO]])),"")</f>
        <v>255</v>
      </c>
      <c r="C266" s="13">
        <f ca="1">IF(PaymentSchedule[[#This Row],[PMT NO]]&lt;&gt;"",EOMONTH(LoanStartDate,ROW(PaymentSchedule[[#This Row],[PMT NO]])-ROW(PaymentSchedule[[#Headers],[PMT NO]])-2)+DAY(LoanStartDate),"")</f>
        <v>51681</v>
      </c>
      <c r="D266" s="15">
        <f ca="1">IF(PaymentSchedule[[#This Row],[PMT NO]]&lt;&gt;"",IF(ROW()-ROW(PaymentSchedule[[#Headers],[BEGINNING BALANCE]])=1,LoanAmount,INDEX(PaymentSchedule[ENDING BALANCE],ROW()-ROW(PaymentSchedule[[#Headers],[BEGINNING BALANCE]])-1)),"")</f>
        <v>112720.20597216883</v>
      </c>
      <c r="E266" s="15">
        <f ca="1">IF(PaymentSchedule[[#This Row],[PMT NO]]&lt;&gt;"",ScheduledPayment,"")</f>
        <v>1304.1183412577773</v>
      </c>
      <c r="F26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6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66" s="15">
        <f ca="1">IF(PaymentSchedule[[#This Row],[PMT NO]]&lt;&gt;"",PaymentSchedule[[#This Row],[TOTAL PAYMENT]]-PaymentSchedule[[#This Row],[INTEREST]],"")</f>
        <v>857.93419261794224</v>
      </c>
      <c r="I266" s="15">
        <f ca="1">IF(PaymentSchedule[[#This Row],[PMT NO]]&lt;&gt;"",PaymentSchedule[[#This Row],[BEGINNING BALANCE]]*(InterestRate/PaymentsPerYear),"")</f>
        <v>446.18414863983497</v>
      </c>
      <c r="J26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111862.27177955088</v>
      </c>
      <c r="K266" s="15">
        <f ca="1">IF(PaymentSchedule[[#This Row],[PMT NO]]&lt;&gt;"",SUM(INDEX(PaymentSchedule[INTEREST],1,1):PaymentSchedule[[#This Row],[INTEREST]]),"")</f>
        <v>194412.44880028418</v>
      </c>
    </row>
    <row r="267" spans="2:11" x14ac:dyDescent="0.2">
      <c r="B267" s="11">
        <f ca="1">IF(LoanIsGood,IF(ROW()-ROW(PaymentSchedule[[#Headers],[PMT NO]])&gt;ScheduledNumberOfPayments,"",ROW()-ROW(PaymentSchedule[[#Headers],[PMT NO]])),"")</f>
        <v>256</v>
      </c>
      <c r="C267" s="13">
        <f ca="1">IF(PaymentSchedule[[#This Row],[PMT NO]]&lt;&gt;"",EOMONTH(LoanStartDate,ROW(PaymentSchedule[[#This Row],[PMT NO]])-ROW(PaymentSchedule[[#Headers],[PMT NO]])-2)+DAY(LoanStartDate),"")</f>
        <v>51711</v>
      </c>
      <c r="D267" s="15">
        <f ca="1">IF(PaymentSchedule[[#This Row],[PMT NO]]&lt;&gt;"",IF(ROW()-ROW(PaymentSchedule[[#Headers],[BEGINNING BALANCE]])=1,LoanAmount,INDEX(PaymentSchedule[ENDING BALANCE],ROW()-ROW(PaymentSchedule[[#Headers],[BEGINNING BALANCE]])-1)),"")</f>
        <v>111862.27177955088</v>
      </c>
      <c r="E267" s="15">
        <f ca="1">IF(PaymentSchedule[[#This Row],[PMT NO]]&lt;&gt;"",ScheduledPayment,"")</f>
        <v>1304.1183412577773</v>
      </c>
      <c r="F26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6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67" s="15">
        <f ca="1">IF(PaymentSchedule[[#This Row],[PMT NO]]&lt;&gt;"",PaymentSchedule[[#This Row],[TOTAL PAYMENT]]-PaymentSchedule[[#This Row],[INTEREST]],"")</f>
        <v>861.33018213038827</v>
      </c>
      <c r="I267" s="15">
        <f ca="1">IF(PaymentSchedule[[#This Row],[PMT NO]]&lt;&gt;"",PaymentSchedule[[#This Row],[BEGINNING BALANCE]]*(InterestRate/PaymentsPerYear),"")</f>
        <v>442.78815912738895</v>
      </c>
      <c r="J26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111000.94159742049</v>
      </c>
      <c r="K267" s="15">
        <f ca="1">IF(PaymentSchedule[[#This Row],[PMT NO]]&lt;&gt;"",SUM(INDEX(PaymentSchedule[INTEREST],1,1):PaymentSchedule[[#This Row],[INTEREST]]),"")</f>
        <v>194855.23695941156</v>
      </c>
    </row>
    <row r="268" spans="2:11" x14ac:dyDescent="0.2">
      <c r="B268" s="11">
        <f ca="1">IF(LoanIsGood,IF(ROW()-ROW(PaymentSchedule[[#Headers],[PMT NO]])&gt;ScheduledNumberOfPayments,"",ROW()-ROW(PaymentSchedule[[#Headers],[PMT NO]])),"")</f>
        <v>257</v>
      </c>
      <c r="C268" s="13">
        <f ca="1">IF(PaymentSchedule[[#This Row],[PMT NO]]&lt;&gt;"",EOMONTH(LoanStartDate,ROW(PaymentSchedule[[#This Row],[PMT NO]])-ROW(PaymentSchedule[[#Headers],[PMT NO]])-2)+DAY(LoanStartDate),"")</f>
        <v>51742</v>
      </c>
      <c r="D268" s="15">
        <f ca="1">IF(PaymentSchedule[[#This Row],[PMT NO]]&lt;&gt;"",IF(ROW()-ROW(PaymentSchedule[[#Headers],[BEGINNING BALANCE]])=1,LoanAmount,INDEX(PaymentSchedule[ENDING BALANCE],ROW()-ROW(PaymentSchedule[[#Headers],[BEGINNING BALANCE]])-1)),"")</f>
        <v>111000.94159742049</v>
      </c>
      <c r="E268" s="15">
        <f ca="1">IF(PaymentSchedule[[#This Row],[PMT NO]]&lt;&gt;"",ScheduledPayment,"")</f>
        <v>1304.1183412577773</v>
      </c>
      <c r="F26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6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68" s="15">
        <f ca="1">IF(PaymentSchedule[[#This Row],[PMT NO]]&lt;&gt;"",PaymentSchedule[[#This Row],[TOTAL PAYMENT]]-PaymentSchedule[[#This Row],[INTEREST]],"")</f>
        <v>864.73961410132119</v>
      </c>
      <c r="I268" s="15">
        <f ca="1">IF(PaymentSchedule[[#This Row],[PMT NO]]&lt;&gt;"",PaymentSchedule[[#This Row],[BEGINNING BALANCE]]*(InterestRate/PaymentsPerYear),"")</f>
        <v>439.37872715645614</v>
      </c>
      <c r="J26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110136.20198331917</v>
      </c>
      <c r="K268" s="15">
        <f ca="1">IF(PaymentSchedule[[#This Row],[PMT NO]]&lt;&gt;"",SUM(INDEX(PaymentSchedule[INTEREST],1,1):PaymentSchedule[[#This Row],[INTEREST]]),"")</f>
        <v>195294.61568656802</v>
      </c>
    </row>
    <row r="269" spans="2:11" x14ac:dyDescent="0.2">
      <c r="B269" s="11">
        <f ca="1">IF(LoanIsGood,IF(ROW()-ROW(PaymentSchedule[[#Headers],[PMT NO]])&gt;ScheduledNumberOfPayments,"",ROW()-ROW(PaymentSchedule[[#Headers],[PMT NO]])),"")</f>
        <v>258</v>
      </c>
      <c r="C269" s="13">
        <f ca="1">IF(PaymentSchedule[[#This Row],[PMT NO]]&lt;&gt;"",EOMONTH(LoanStartDate,ROW(PaymentSchedule[[#This Row],[PMT NO]])-ROW(PaymentSchedule[[#Headers],[PMT NO]])-2)+DAY(LoanStartDate),"")</f>
        <v>51773</v>
      </c>
      <c r="D269" s="15">
        <f ca="1">IF(PaymentSchedule[[#This Row],[PMT NO]]&lt;&gt;"",IF(ROW()-ROW(PaymentSchedule[[#Headers],[BEGINNING BALANCE]])=1,LoanAmount,INDEX(PaymentSchedule[ENDING BALANCE],ROW()-ROW(PaymentSchedule[[#Headers],[BEGINNING BALANCE]])-1)),"")</f>
        <v>110136.20198331917</v>
      </c>
      <c r="E269" s="15">
        <f ca="1">IF(PaymentSchedule[[#This Row],[PMT NO]]&lt;&gt;"",ScheduledPayment,"")</f>
        <v>1304.1183412577773</v>
      </c>
      <c r="F26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6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69" s="15">
        <f ca="1">IF(PaymentSchedule[[#This Row],[PMT NO]]&lt;&gt;"",PaymentSchedule[[#This Row],[TOTAL PAYMENT]]-PaymentSchedule[[#This Row],[INTEREST]],"")</f>
        <v>868.16254174047219</v>
      </c>
      <c r="I269" s="15">
        <f ca="1">IF(PaymentSchedule[[#This Row],[PMT NO]]&lt;&gt;"",PaymentSchedule[[#This Row],[BEGINNING BALANCE]]*(InterestRate/PaymentsPerYear),"")</f>
        <v>435.95579951730508</v>
      </c>
      <c r="J26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109268.0394415787</v>
      </c>
      <c r="K269" s="15">
        <f ca="1">IF(PaymentSchedule[[#This Row],[PMT NO]]&lt;&gt;"",SUM(INDEX(PaymentSchedule[INTEREST],1,1):PaymentSchedule[[#This Row],[INTEREST]]),"")</f>
        <v>195730.57148608533</v>
      </c>
    </row>
    <row r="270" spans="2:11" x14ac:dyDescent="0.2">
      <c r="B270" s="11">
        <f ca="1">IF(LoanIsGood,IF(ROW()-ROW(PaymentSchedule[[#Headers],[PMT NO]])&gt;ScheduledNumberOfPayments,"",ROW()-ROW(PaymentSchedule[[#Headers],[PMT NO]])),"")</f>
        <v>259</v>
      </c>
      <c r="C270" s="13">
        <f ca="1">IF(PaymentSchedule[[#This Row],[PMT NO]]&lt;&gt;"",EOMONTH(LoanStartDate,ROW(PaymentSchedule[[#This Row],[PMT NO]])-ROW(PaymentSchedule[[#Headers],[PMT NO]])-2)+DAY(LoanStartDate),"")</f>
        <v>51803</v>
      </c>
      <c r="D270" s="15">
        <f ca="1">IF(PaymentSchedule[[#This Row],[PMT NO]]&lt;&gt;"",IF(ROW()-ROW(PaymentSchedule[[#Headers],[BEGINNING BALANCE]])=1,LoanAmount,INDEX(PaymentSchedule[ENDING BALANCE],ROW()-ROW(PaymentSchedule[[#Headers],[BEGINNING BALANCE]])-1)),"")</f>
        <v>109268.0394415787</v>
      </c>
      <c r="E270" s="15">
        <f ca="1">IF(PaymentSchedule[[#This Row],[PMT NO]]&lt;&gt;"",ScheduledPayment,"")</f>
        <v>1304.1183412577773</v>
      </c>
      <c r="F27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7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70" s="15">
        <f ca="1">IF(PaymentSchedule[[#This Row],[PMT NO]]&lt;&gt;"",PaymentSchedule[[#This Row],[TOTAL PAYMENT]]-PaymentSchedule[[#This Row],[INTEREST]],"")</f>
        <v>871.5990184681948</v>
      </c>
      <c r="I270" s="15">
        <f ca="1">IF(PaymentSchedule[[#This Row],[PMT NO]]&lt;&gt;"",PaymentSchedule[[#This Row],[BEGINNING BALANCE]]*(InterestRate/PaymentsPerYear),"")</f>
        <v>432.51932278958242</v>
      </c>
      <c r="J27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108396.4404231105</v>
      </c>
      <c r="K270" s="15">
        <f ca="1">IF(PaymentSchedule[[#This Row],[PMT NO]]&lt;&gt;"",SUM(INDEX(PaymentSchedule[INTEREST],1,1):PaymentSchedule[[#This Row],[INTEREST]]),"")</f>
        <v>196163.09080887493</v>
      </c>
    </row>
    <row r="271" spans="2:11" x14ac:dyDescent="0.2">
      <c r="B271" s="11">
        <f ca="1">IF(LoanIsGood,IF(ROW()-ROW(PaymentSchedule[[#Headers],[PMT NO]])&gt;ScheduledNumberOfPayments,"",ROW()-ROW(PaymentSchedule[[#Headers],[PMT NO]])),"")</f>
        <v>260</v>
      </c>
      <c r="C271" s="13">
        <f ca="1">IF(PaymentSchedule[[#This Row],[PMT NO]]&lt;&gt;"",EOMONTH(LoanStartDate,ROW(PaymentSchedule[[#This Row],[PMT NO]])-ROW(PaymentSchedule[[#Headers],[PMT NO]])-2)+DAY(LoanStartDate),"")</f>
        <v>51834</v>
      </c>
      <c r="D271" s="15">
        <f ca="1">IF(PaymentSchedule[[#This Row],[PMT NO]]&lt;&gt;"",IF(ROW()-ROW(PaymentSchedule[[#Headers],[BEGINNING BALANCE]])=1,LoanAmount,INDEX(PaymentSchedule[ENDING BALANCE],ROW()-ROW(PaymentSchedule[[#Headers],[BEGINNING BALANCE]])-1)),"")</f>
        <v>108396.4404231105</v>
      </c>
      <c r="E271" s="15">
        <f ca="1">IF(PaymentSchedule[[#This Row],[PMT NO]]&lt;&gt;"",ScheduledPayment,"")</f>
        <v>1304.1183412577773</v>
      </c>
      <c r="F27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7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71" s="15">
        <f ca="1">IF(PaymentSchedule[[#This Row],[PMT NO]]&lt;&gt;"",PaymentSchedule[[#This Row],[TOTAL PAYMENT]]-PaymentSchedule[[#This Row],[INTEREST]],"")</f>
        <v>875.04909791629825</v>
      </c>
      <c r="I271" s="15">
        <f ca="1">IF(PaymentSchedule[[#This Row],[PMT NO]]&lt;&gt;"",PaymentSchedule[[#This Row],[BEGINNING BALANCE]]*(InterestRate/PaymentsPerYear),"")</f>
        <v>429.06924334147908</v>
      </c>
      <c r="J27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107521.3913251942</v>
      </c>
      <c r="K271" s="15">
        <f ca="1">IF(PaymentSchedule[[#This Row],[PMT NO]]&lt;&gt;"",SUM(INDEX(PaymentSchedule[INTEREST],1,1):PaymentSchedule[[#This Row],[INTEREST]]),"")</f>
        <v>196592.16005221641</v>
      </c>
    </row>
    <row r="272" spans="2:11" x14ac:dyDescent="0.2">
      <c r="B272" s="11">
        <f ca="1">IF(LoanIsGood,IF(ROW()-ROW(PaymentSchedule[[#Headers],[PMT NO]])&gt;ScheduledNumberOfPayments,"",ROW()-ROW(PaymentSchedule[[#Headers],[PMT NO]])),"")</f>
        <v>261</v>
      </c>
      <c r="C272" s="13">
        <f ca="1">IF(PaymentSchedule[[#This Row],[PMT NO]]&lt;&gt;"",EOMONTH(LoanStartDate,ROW(PaymentSchedule[[#This Row],[PMT NO]])-ROW(PaymentSchedule[[#Headers],[PMT NO]])-2)+DAY(LoanStartDate),"")</f>
        <v>51864</v>
      </c>
      <c r="D272" s="15">
        <f ca="1">IF(PaymentSchedule[[#This Row],[PMT NO]]&lt;&gt;"",IF(ROW()-ROW(PaymentSchedule[[#Headers],[BEGINNING BALANCE]])=1,LoanAmount,INDEX(PaymentSchedule[ENDING BALANCE],ROW()-ROW(PaymentSchedule[[#Headers],[BEGINNING BALANCE]])-1)),"")</f>
        <v>107521.3913251942</v>
      </c>
      <c r="E272" s="15">
        <f ca="1">IF(PaymentSchedule[[#This Row],[PMT NO]]&lt;&gt;"",ScheduledPayment,"")</f>
        <v>1304.1183412577773</v>
      </c>
      <c r="F27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7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72" s="15">
        <f ca="1">IF(PaymentSchedule[[#This Row],[PMT NO]]&lt;&gt;"",PaymentSchedule[[#This Row],[TOTAL PAYMENT]]-PaymentSchedule[[#This Row],[INTEREST]],"")</f>
        <v>878.51283392888354</v>
      </c>
      <c r="I272" s="15">
        <f ca="1">IF(PaymentSchedule[[#This Row],[PMT NO]]&lt;&gt;"",PaymentSchedule[[#This Row],[BEGINNING BALANCE]]*(InterestRate/PaymentsPerYear),"")</f>
        <v>425.60550732889374</v>
      </c>
      <c r="J27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106642.87849126532</v>
      </c>
      <c r="K272" s="15">
        <f ca="1">IF(PaymentSchedule[[#This Row],[PMT NO]]&lt;&gt;"",SUM(INDEX(PaymentSchedule[INTEREST],1,1):PaymentSchedule[[#This Row],[INTEREST]]),"")</f>
        <v>197017.76555954531</v>
      </c>
    </row>
    <row r="273" spans="2:11" x14ac:dyDescent="0.2">
      <c r="B273" s="11">
        <f ca="1">IF(LoanIsGood,IF(ROW()-ROW(PaymentSchedule[[#Headers],[PMT NO]])&gt;ScheduledNumberOfPayments,"",ROW()-ROW(PaymentSchedule[[#Headers],[PMT NO]])),"")</f>
        <v>262</v>
      </c>
      <c r="C273" s="13">
        <f ca="1">IF(PaymentSchedule[[#This Row],[PMT NO]]&lt;&gt;"",EOMONTH(LoanStartDate,ROW(PaymentSchedule[[#This Row],[PMT NO]])-ROW(PaymentSchedule[[#Headers],[PMT NO]])-2)+DAY(LoanStartDate),"")</f>
        <v>51895</v>
      </c>
      <c r="D273" s="15">
        <f ca="1">IF(PaymentSchedule[[#This Row],[PMT NO]]&lt;&gt;"",IF(ROW()-ROW(PaymentSchedule[[#Headers],[BEGINNING BALANCE]])=1,LoanAmount,INDEX(PaymentSchedule[ENDING BALANCE],ROW()-ROW(PaymentSchedule[[#Headers],[BEGINNING BALANCE]])-1)),"")</f>
        <v>106642.87849126532</v>
      </c>
      <c r="E273" s="15">
        <f ca="1">IF(PaymentSchedule[[#This Row],[PMT NO]]&lt;&gt;"",ScheduledPayment,"")</f>
        <v>1304.1183412577773</v>
      </c>
      <c r="F27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7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73" s="15">
        <f ca="1">IF(PaymentSchedule[[#This Row],[PMT NO]]&lt;&gt;"",PaymentSchedule[[#This Row],[TOTAL PAYMENT]]-PaymentSchedule[[#This Row],[INTEREST]],"")</f>
        <v>881.99028056318537</v>
      </c>
      <c r="I273" s="15">
        <f ca="1">IF(PaymentSchedule[[#This Row],[PMT NO]]&lt;&gt;"",PaymentSchedule[[#This Row],[BEGINNING BALANCE]]*(InterestRate/PaymentsPerYear),"")</f>
        <v>422.12806069459191</v>
      </c>
      <c r="J27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105760.88821070213</v>
      </c>
      <c r="K273" s="15">
        <f ca="1">IF(PaymentSchedule[[#This Row],[PMT NO]]&lt;&gt;"",SUM(INDEX(PaymentSchedule[INTEREST],1,1):PaymentSchedule[[#This Row],[INTEREST]]),"")</f>
        <v>197439.89362023989</v>
      </c>
    </row>
    <row r="274" spans="2:11" x14ac:dyDescent="0.2">
      <c r="B274" s="11">
        <f ca="1">IF(LoanIsGood,IF(ROW()-ROW(PaymentSchedule[[#Headers],[PMT NO]])&gt;ScheduledNumberOfPayments,"",ROW()-ROW(PaymentSchedule[[#Headers],[PMT NO]])),"")</f>
        <v>263</v>
      </c>
      <c r="C274" s="13">
        <f ca="1">IF(PaymentSchedule[[#This Row],[PMT NO]]&lt;&gt;"",EOMONTH(LoanStartDate,ROW(PaymentSchedule[[#This Row],[PMT NO]])-ROW(PaymentSchedule[[#Headers],[PMT NO]])-2)+DAY(LoanStartDate),"")</f>
        <v>51926</v>
      </c>
      <c r="D274" s="15">
        <f ca="1">IF(PaymentSchedule[[#This Row],[PMT NO]]&lt;&gt;"",IF(ROW()-ROW(PaymentSchedule[[#Headers],[BEGINNING BALANCE]])=1,LoanAmount,INDEX(PaymentSchedule[ENDING BALANCE],ROW()-ROW(PaymentSchedule[[#Headers],[BEGINNING BALANCE]])-1)),"")</f>
        <v>105760.88821070213</v>
      </c>
      <c r="E274" s="15">
        <f ca="1">IF(PaymentSchedule[[#This Row],[PMT NO]]&lt;&gt;"",ScheduledPayment,"")</f>
        <v>1304.1183412577773</v>
      </c>
      <c r="F27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7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74" s="15">
        <f ca="1">IF(PaymentSchedule[[#This Row],[PMT NO]]&lt;&gt;"",PaymentSchedule[[#This Row],[TOTAL PAYMENT]]-PaymentSchedule[[#This Row],[INTEREST]],"")</f>
        <v>885.48149209041458</v>
      </c>
      <c r="I274" s="15">
        <f ca="1">IF(PaymentSchedule[[#This Row],[PMT NO]]&lt;&gt;"",PaymentSchedule[[#This Row],[BEGINNING BALANCE]]*(InterestRate/PaymentsPerYear),"")</f>
        <v>418.63684916736264</v>
      </c>
      <c r="J27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104875.40671861172</v>
      </c>
      <c r="K274" s="15">
        <f ca="1">IF(PaymentSchedule[[#This Row],[PMT NO]]&lt;&gt;"",SUM(INDEX(PaymentSchedule[INTEREST],1,1):PaymentSchedule[[#This Row],[INTEREST]]),"")</f>
        <v>197858.53046940724</v>
      </c>
    </row>
    <row r="275" spans="2:11" x14ac:dyDescent="0.2">
      <c r="B275" s="11">
        <f ca="1">IF(LoanIsGood,IF(ROW()-ROW(PaymentSchedule[[#Headers],[PMT NO]])&gt;ScheduledNumberOfPayments,"",ROW()-ROW(PaymentSchedule[[#Headers],[PMT NO]])),"")</f>
        <v>264</v>
      </c>
      <c r="C275" s="13">
        <f ca="1">IF(PaymentSchedule[[#This Row],[PMT NO]]&lt;&gt;"",EOMONTH(LoanStartDate,ROW(PaymentSchedule[[#This Row],[PMT NO]])-ROW(PaymentSchedule[[#Headers],[PMT NO]])-2)+DAY(LoanStartDate),"")</f>
        <v>51954</v>
      </c>
      <c r="D275" s="15">
        <f ca="1">IF(PaymentSchedule[[#This Row],[PMT NO]]&lt;&gt;"",IF(ROW()-ROW(PaymentSchedule[[#Headers],[BEGINNING BALANCE]])=1,LoanAmount,INDEX(PaymentSchedule[ENDING BALANCE],ROW()-ROW(PaymentSchedule[[#Headers],[BEGINNING BALANCE]])-1)),"")</f>
        <v>104875.40671861172</v>
      </c>
      <c r="E275" s="15">
        <f ca="1">IF(PaymentSchedule[[#This Row],[PMT NO]]&lt;&gt;"",ScheduledPayment,"")</f>
        <v>1304.1183412577773</v>
      </c>
      <c r="F27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7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75" s="15">
        <f ca="1">IF(PaymentSchedule[[#This Row],[PMT NO]]&lt;&gt;"",PaymentSchedule[[#This Row],[TOTAL PAYMENT]]-PaymentSchedule[[#This Row],[INTEREST]],"")</f>
        <v>888.9865229966058</v>
      </c>
      <c r="I275" s="15">
        <f ca="1">IF(PaymentSchedule[[#This Row],[PMT NO]]&lt;&gt;"",PaymentSchedule[[#This Row],[BEGINNING BALANCE]]*(InterestRate/PaymentsPerYear),"")</f>
        <v>415.13181826117142</v>
      </c>
      <c r="J27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103986.42019561511</v>
      </c>
      <c r="K275" s="15">
        <f ca="1">IF(PaymentSchedule[[#This Row],[PMT NO]]&lt;&gt;"",SUM(INDEX(PaymentSchedule[INTEREST],1,1):PaymentSchedule[[#This Row],[INTEREST]]),"")</f>
        <v>198273.66228766841</v>
      </c>
    </row>
    <row r="276" spans="2:11" x14ac:dyDescent="0.2">
      <c r="B276" s="11">
        <f ca="1">IF(LoanIsGood,IF(ROW()-ROW(PaymentSchedule[[#Headers],[PMT NO]])&gt;ScheduledNumberOfPayments,"",ROW()-ROW(PaymentSchedule[[#Headers],[PMT NO]])),"")</f>
        <v>265</v>
      </c>
      <c r="C276" s="13">
        <f ca="1">IF(PaymentSchedule[[#This Row],[PMT NO]]&lt;&gt;"",EOMONTH(LoanStartDate,ROW(PaymentSchedule[[#This Row],[PMT NO]])-ROW(PaymentSchedule[[#Headers],[PMT NO]])-2)+DAY(LoanStartDate),"")</f>
        <v>51985</v>
      </c>
      <c r="D276" s="15">
        <f ca="1">IF(PaymentSchedule[[#This Row],[PMT NO]]&lt;&gt;"",IF(ROW()-ROW(PaymentSchedule[[#Headers],[BEGINNING BALANCE]])=1,LoanAmount,INDEX(PaymentSchedule[ENDING BALANCE],ROW()-ROW(PaymentSchedule[[#Headers],[BEGINNING BALANCE]])-1)),"")</f>
        <v>103986.42019561511</v>
      </c>
      <c r="E276" s="15">
        <f ca="1">IF(PaymentSchedule[[#This Row],[PMT NO]]&lt;&gt;"",ScheduledPayment,"")</f>
        <v>1304.1183412577773</v>
      </c>
      <c r="F27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7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76" s="15">
        <f ca="1">IF(PaymentSchedule[[#This Row],[PMT NO]]&lt;&gt;"",PaymentSchedule[[#This Row],[TOTAL PAYMENT]]-PaymentSchedule[[#This Row],[INTEREST]],"")</f>
        <v>892.50542798346737</v>
      </c>
      <c r="I276" s="15">
        <f ca="1">IF(PaymentSchedule[[#This Row],[PMT NO]]&lt;&gt;"",PaymentSchedule[[#This Row],[BEGINNING BALANCE]]*(InterestRate/PaymentsPerYear),"")</f>
        <v>411.61291327430985</v>
      </c>
      <c r="J27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103093.91476763164</v>
      </c>
      <c r="K276" s="15">
        <f ca="1">IF(PaymentSchedule[[#This Row],[PMT NO]]&lt;&gt;"",SUM(INDEX(PaymentSchedule[INTEREST],1,1):PaymentSchedule[[#This Row],[INTEREST]]),"")</f>
        <v>198685.27520094273</v>
      </c>
    </row>
    <row r="277" spans="2:11" x14ac:dyDescent="0.2">
      <c r="B277" s="11">
        <f ca="1">IF(LoanIsGood,IF(ROW()-ROW(PaymentSchedule[[#Headers],[PMT NO]])&gt;ScheduledNumberOfPayments,"",ROW()-ROW(PaymentSchedule[[#Headers],[PMT NO]])),"")</f>
        <v>266</v>
      </c>
      <c r="C277" s="13">
        <f ca="1">IF(PaymentSchedule[[#This Row],[PMT NO]]&lt;&gt;"",EOMONTH(LoanStartDate,ROW(PaymentSchedule[[#This Row],[PMT NO]])-ROW(PaymentSchedule[[#Headers],[PMT NO]])-2)+DAY(LoanStartDate),"")</f>
        <v>52015</v>
      </c>
      <c r="D277" s="15">
        <f ca="1">IF(PaymentSchedule[[#This Row],[PMT NO]]&lt;&gt;"",IF(ROW()-ROW(PaymentSchedule[[#Headers],[BEGINNING BALANCE]])=1,LoanAmount,INDEX(PaymentSchedule[ENDING BALANCE],ROW()-ROW(PaymentSchedule[[#Headers],[BEGINNING BALANCE]])-1)),"")</f>
        <v>103093.91476763164</v>
      </c>
      <c r="E277" s="15">
        <f ca="1">IF(PaymentSchedule[[#This Row],[PMT NO]]&lt;&gt;"",ScheduledPayment,"")</f>
        <v>1304.1183412577773</v>
      </c>
      <c r="F27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7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77" s="15">
        <f ca="1">IF(PaymentSchedule[[#This Row],[PMT NO]]&lt;&gt;"",PaymentSchedule[[#This Row],[TOTAL PAYMENT]]-PaymentSchedule[[#This Row],[INTEREST]],"")</f>
        <v>896.03826196923535</v>
      </c>
      <c r="I277" s="15">
        <f ca="1">IF(PaymentSchedule[[#This Row],[PMT NO]]&lt;&gt;"",PaymentSchedule[[#This Row],[BEGINNING BALANCE]]*(InterestRate/PaymentsPerYear),"")</f>
        <v>408.08007928854192</v>
      </c>
      <c r="J27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102197.8765056624</v>
      </c>
      <c r="K277" s="15">
        <f ca="1">IF(PaymentSchedule[[#This Row],[PMT NO]]&lt;&gt;"",SUM(INDEX(PaymentSchedule[INTEREST],1,1):PaymentSchedule[[#This Row],[INTEREST]]),"")</f>
        <v>199093.35528023128</v>
      </c>
    </row>
    <row r="278" spans="2:11" x14ac:dyDescent="0.2">
      <c r="B278" s="11">
        <f ca="1">IF(LoanIsGood,IF(ROW()-ROW(PaymentSchedule[[#Headers],[PMT NO]])&gt;ScheduledNumberOfPayments,"",ROW()-ROW(PaymentSchedule[[#Headers],[PMT NO]])),"")</f>
        <v>267</v>
      </c>
      <c r="C278" s="13">
        <f ca="1">IF(PaymentSchedule[[#This Row],[PMT NO]]&lt;&gt;"",EOMONTH(LoanStartDate,ROW(PaymentSchedule[[#This Row],[PMT NO]])-ROW(PaymentSchedule[[#Headers],[PMT NO]])-2)+DAY(LoanStartDate),"")</f>
        <v>52046</v>
      </c>
      <c r="D278" s="15">
        <f ca="1">IF(PaymentSchedule[[#This Row],[PMT NO]]&lt;&gt;"",IF(ROW()-ROW(PaymentSchedule[[#Headers],[BEGINNING BALANCE]])=1,LoanAmount,INDEX(PaymentSchedule[ENDING BALANCE],ROW()-ROW(PaymentSchedule[[#Headers],[BEGINNING BALANCE]])-1)),"")</f>
        <v>102197.8765056624</v>
      </c>
      <c r="E278" s="15">
        <f ca="1">IF(PaymentSchedule[[#This Row],[PMT NO]]&lt;&gt;"",ScheduledPayment,"")</f>
        <v>1304.1183412577773</v>
      </c>
      <c r="F27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7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78" s="15">
        <f ca="1">IF(PaymentSchedule[[#This Row],[PMT NO]]&lt;&gt;"",PaymentSchedule[[#This Row],[TOTAL PAYMENT]]-PaymentSchedule[[#This Row],[INTEREST]],"")</f>
        <v>899.58508008953027</v>
      </c>
      <c r="I278" s="15">
        <f ca="1">IF(PaymentSchedule[[#This Row],[PMT NO]]&lt;&gt;"",PaymentSchedule[[#This Row],[BEGINNING BALANCE]]*(InterestRate/PaymentsPerYear),"")</f>
        <v>404.53326116824701</v>
      </c>
      <c r="J27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101298.29142557287</v>
      </c>
      <c r="K278" s="15">
        <f ca="1">IF(PaymentSchedule[[#This Row],[PMT NO]]&lt;&gt;"",SUM(INDEX(PaymentSchedule[INTEREST],1,1):PaymentSchedule[[#This Row],[INTEREST]]),"")</f>
        <v>199497.88854139953</v>
      </c>
    </row>
    <row r="279" spans="2:11" x14ac:dyDescent="0.2">
      <c r="B279" s="11">
        <f ca="1">IF(LoanIsGood,IF(ROW()-ROW(PaymentSchedule[[#Headers],[PMT NO]])&gt;ScheduledNumberOfPayments,"",ROW()-ROW(PaymentSchedule[[#Headers],[PMT NO]])),"")</f>
        <v>268</v>
      </c>
      <c r="C279" s="13">
        <f ca="1">IF(PaymentSchedule[[#This Row],[PMT NO]]&lt;&gt;"",EOMONTH(LoanStartDate,ROW(PaymentSchedule[[#This Row],[PMT NO]])-ROW(PaymentSchedule[[#Headers],[PMT NO]])-2)+DAY(LoanStartDate),"")</f>
        <v>52076</v>
      </c>
      <c r="D279" s="15">
        <f ca="1">IF(PaymentSchedule[[#This Row],[PMT NO]]&lt;&gt;"",IF(ROW()-ROW(PaymentSchedule[[#Headers],[BEGINNING BALANCE]])=1,LoanAmount,INDEX(PaymentSchedule[ENDING BALANCE],ROW()-ROW(PaymentSchedule[[#Headers],[BEGINNING BALANCE]])-1)),"")</f>
        <v>101298.29142557287</v>
      </c>
      <c r="E279" s="15">
        <f ca="1">IF(PaymentSchedule[[#This Row],[PMT NO]]&lt;&gt;"",ScheduledPayment,"")</f>
        <v>1304.1183412577773</v>
      </c>
      <c r="F27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7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79" s="15">
        <f ca="1">IF(PaymentSchedule[[#This Row],[PMT NO]]&lt;&gt;"",PaymentSchedule[[#This Row],[TOTAL PAYMENT]]-PaymentSchedule[[#This Row],[INTEREST]],"")</f>
        <v>903.14593769821795</v>
      </c>
      <c r="I279" s="15">
        <f ca="1">IF(PaymentSchedule[[#This Row],[PMT NO]]&lt;&gt;"",PaymentSchedule[[#This Row],[BEGINNING BALANCE]]*(InterestRate/PaymentsPerYear),"")</f>
        <v>400.97240355955933</v>
      </c>
      <c r="J27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100395.14548787464</v>
      </c>
      <c r="K279" s="15">
        <f ca="1">IF(PaymentSchedule[[#This Row],[PMT NO]]&lt;&gt;"",SUM(INDEX(PaymentSchedule[INTEREST],1,1):PaymentSchedule[[#This Row],[INTEREST]]),"")</f>
        <v>199898.8609449591</v>
      </c>
    </row>
    <row r="280" spans="2:11" x14ac:dyDescent="0.2">
      <c r="B280" s="11">
        <f ca="1">IF(LoanIsGood,IF(ROW()-ROW(PaymentSchedule[[#Headers],[PMT NO]])&gt;ScheduledNumberOfPayments,"",ROW()-ROW(PaymentSchedule[[#Headers],[PMT NO]])),"")</f>
        <v>269</v>
      </c>
      <c r="C280" s="13">
        <f ca="1">IF(PaymentSchedule[[#This Row],[PMT NO]]&lt;&gt;"",EOMONTH(LoanStartDate,ROW(PaymentSchedule[[#This Row],[PMT NO]])-ROW(PaymentSchedule[[#Headers],[PMT NO]])-2)+DAY(LoanStartDate),"")</f>
        <v>52107</v>
      </c>
      <c r="D280" s="15">
        <f ca="1">IF(PaymentSchedule[[#This Row],[PMT NO]]&lt;&gt;"",IF(ROW()-ROW(PaymentSchedule[[#Headers],[BEGINNING BALANCE]])=1,LoanAmount,INDEX(PaymentSchedule[ENDING BALANCE],ROW()-ROW(PaymentSchedule[[#Headers],[BEGINNING BALANCE]])-1)),"")</f>
        <v>100395.14548787464</v>
      </c>
      <c r="E280" s="15">
        <f ca="1">IF(PaymentSchedule[[#This Row],[PMT NO]]&lt;&gt;"",ScheduledPayment,"")</f>
        <v>1304.1183412577773</v>
      </c>
      <c r="F28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8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80" s="15">
        <f ca="1">IF(PaymentSchedule[[#This Row],[PMT NO]]&lt;&gt;"",PaymentSchedule[[#This Row],[TOTAL PAYMENT]]-PaymentSchedule[[#This Row],[INTEREST]],"")</f>
        <v>906.72089036827344</v>
      </c>
      <c r="I280" s="15">
        <f ca="1">IF(PaymentSchedule[[#This Row],[PMT NO]]&lt;&gt;"",PaymentSchedule[[#This Row],[BEGINNING BALANCE]]*(InterestRate/PaymentsPerYear),"")</f>
        <v>397.39745088950383</v>
      </c>
      <c r="J28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99488.424597506368</v>
      </c>
      <c r="K280" s="15">
        <f ca="1">IF(PaymentSchedule[[#This Row],[PMT NO]]&lt;&gt;"",SUM(INDEX(PaymentSchedule[INTEREST],1,1):PaymentSchedule[[#This Row],[INTEREST]]),"")</f>
        <v>200296.25839584859</v>
      </c>
    </row>
    <row r="281" spans="2:11" x14ac:dyDescent="0.2">
      <c r="B281" s="11">
        <f ca="1">IF(LoanIsGood,IF(ROW()-ROW(PaymentSchedule[[#Headers],[PMT NO]])&gt;ScheduledNumberOfPayments,"",ROW()-ROW(PaymentSchedule[[#Headers],[PMT NO]])),"")</f>
        <v>270</v>
      </c>
      <c r="C281" s="13">
        <f ca="1">IF(PaymentSchedule[[#This Row],[PMT NO]]&lt;&gt;"",EOMONTH(LoanStartDate,ROW(PaymentSchedule[[#This Row],[PMT NO]])-ROW(PaymentSchedule[[#Headers],[PMT NO]])-2)+DAY(LoanStartDate),"")</f>
        <v>52138</v>
      </c>
      <c r="D281" s="15">
        <f ca="1">IF(PaymentSchedule[[#This Row],[PMT NO]]&lt;&gt;"",IF(ROW()-ROW(PaymentSchedule[[#Headers],[BEGINNING BALANCE]])=1,LoanAmount,INDEX(PaymentSchedule[ENDING BALANCE],ROW()-ROW(PaymentSchedule[[#Headers],[BEGINNING BALANCE]])-1)),"")</f>
        <v>99488.424597506368</v>
      </c>
      <c r="E281" s="15">
        <f ca="1">IF(PaymentSchedule[[#This Row],[PMT NO]]&lt;&gt;"",ScheduledPayment,"")</f>
        <v>1304.1183412577773</v>
      </c>
      <c r="F28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8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81" s="15">
        <f ca="1">IF(PaymentSchedule[[#This Row],[PMT NO]]&lt;&gt;"",PaymentSchedule[[#This Row],[TOTAL PAYMENT]]-PaymentSchedule[[#This Row],[INTEREST]],"")</f>
        <v>910.30999389264787</v>
      </c>
      <c r="I281" s="15">
        <f ca="1">IF(PaymentSchedule[[#This Row],[PMT NO]]&lt;&gt;"",PaymentSchedule[[#This Row],[BEGINNING BALANCE]]*(InterestRate/PaymentsPerYear),"")</f>
        <v>393.80834736512941</v>
      </c>
      <c r="J28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98578.114603613722</v>
      </c>
      <c r="K281" s="15">
        <f ca="1">IF(PaymentSchedule[[#This Row],[PMT NO]]&lt;&gt;"",SUM(INDEX(PaymentSchedule[INTEREST],1,1):PaymentSchedule[[#This Row],[INTEREST]]),"")</f>
        <v>200690.06674321371</v>
      </c>
    </row>
    <row r="282" spans="2:11" x14ac:dyDescent="0.2">
      <c r="B282" s="11">
        <f ca="1">IF(LoanIsGood,IF(ROW()-ROW(PaymentSchedule[[#Headers],[PMT NO]])&gt;ScheduledNumberOfPayments,"",ROW()-ROW(PaymentSchedule[[#Headers],[PMT NO]])),"")</f>
        <v>271</v>
      </c>
      <c r="C282" s="13">
        <f ca="1">IF(PaymentSchedule[[#This Row],[PMT NO]]&lt;&gt;"",EOMONTH(LoanStartDate,ROW(PaymentSchedule[[#This Row],[PMT NO]])-ROW(PaymentSchedule[[#Headers],[PMT NO]])-2)+DAY(LoanStartDate),"")</f>
        <v>52168</v>
      </c>
      <c r="D282" s="15">
        <f ca="1">IF(PaymentSchedule[[#This Row],[PMT NO]]&lt;&gt;"",IF(ROW()-ROW(PaymentSchedule[[#Headers],[BEGINNING BALANCE]])=1,LoanAmount,INDEX(PaymentSchedule[ENDING BALANCE],ROW()-ROW(PaymentSchedule[[#Headers],[BEGINNING BALANCE]])-1)),"")</f>
        <v>98578.114603613722</v>
      </c>
      <c r="E282" s="15">
        <f ca="1">IF(PaymentSchedule[[#This Row],[PMT NO]]&lt;&gt;"",ScheduledPayment,"")</f>
        <v>1304.1183412577773</v>
      </c>
      <c r="F28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8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82" s="15">
        <f ca="1">IF(PaymentSchedule[[#This Row],[PMT NO]]&lt;&gt;"",PaymentSchedule[[#This Row],[TOTAL PAYMENT]]-PaymentSchedule[[#This Row],[INTEREST]],"")</f>
        <v>913.91330428513959</v>
      </c>
      <c r="I282" s="15">
        <f ca="1">IF(PaymentSchedule[[#This Row],[PMT NO]]&lt;&gt;"",PaymentSchedule[[#This Row],[BEGINNING BALANCE]]*(InterestRate/PaymentsPerYear),"")</f>
        <v>390.20503697263769</v>
      </c>
      <c r="J28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97664.201299328575</v>
      </c>
      <c r="K282" s="15">
        <f ca="1">IF(PaymentSchedule[[#This Row],[PMT NO]]&lt;&gt;"",SUM(INDEX(PaymentSchedule[INTEREST],1,1):PaymentSchedule[[#This Row],[INTEREST]]),"")</f>
        <v>201080.27178018636</v>
      </c>
    </row>
    <row r="283" spans="2:11" x14ac:dyDescent="0.2">
      <c r="B283" s="11">
        <f ca="1">IF(LoanIsGood,IF(ROW()-ROW(PaymentSchedule[[#Headers],[PMT NO]])&gt;ScheduledNumberOfPayments,"",ROW()-ROW(PaymentSchedule[[#Headers],[PMT NO]])),"")</f>
        <v>272</v>
      </c>
      <c r="C283" s="13">
        <f ca="1">IF(PaymentSchedule[[#This Row],[PMT NO]]&lt;&gt;"",EOMONTH(LoanStartDate,ROW(PaymentSchedule[[#This Row],[PMT NO]])-ROW(PaymentSchedule[[#Headers],[PMT NO]])-2)+DAY(LoanStartDate),"")</f>
        <v>52199</v>
      </c>
      <c r="D283" s="15">
        <f ca="1">IF(PaymentSchedule[[#This Row],[PMT NO]]&lt;&gt;"",IF(ROW()-ROW(PaymentSchedule[[#Headers],[BEGINNING BALANCE]])=1,LoanAmount,INDEX(PaymentSchedule[ENDING BALANCE],ROW()-ROW(PaymentSchedule[[#Headers],[BEGINNING BALANCE]])-1)),"")</f>
        <v>97664.201299328575</v>
      </c>
      <c r="E283" s="15">
        <f ca="1">IF(PaymentSchedule[[#This Row],[PMT NO]]&lt;&gt;"",ScheduledPayment,"")</f>
        <v>1304.1183412577773</v>
      </c>
      <c r="F28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8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83" s="15">
        <f ca="1">IF(PaymentSchedule[[#This Row],[PMT NO]]&lt;&gt;"",PaymentSchedule[[#This Row],[TOTAL PAYMENT]]-PaymentSchedule[[#This Row],[INTEREST]],"")</f>
        <v>917.53087778126837</v>
      </c>
      <c r="I283" s="15">
        <f ca="1">IF(PaymentSchedule[[#This Row],[PMT NO]]&lt;&gt;"",PaymentSchedule[[#This Row],[BEGINNING BALANCE]]*(InterestRate/PaymentsPerYear),"")</f>
        <v>386.58746347650896</v>
      </c>
      <c r="J28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96746.6704215473</v>
      </c>
      <c r="K283" s="15">
        <f ca="1">IF(PaymentSchedule[[#This Row],[PMT NO]]&lt;&gt;"",SUM(INDEX(PaymentSchedule[INTEREST],1,1):PaymentSchedule[[#This Row],[INTEREST]]),"")</f>
        <v>201466.85924366288</v>
      </c>
    </row>
    <row r="284" spans="2:11" x14ac:dyDescent="0.2">
      <c r="B284" s="11">
        <f ca="1">IF(LoanIsGood,IF(ROW()-ROW(PaymentSchedule[[#Headers],[PMT NO]])&gt;ScheduledNumberOfPayments,"",ROW()-ROW(PaymentSchedule[[#Headers],[PMT NO]])),"")</f>
        <v>273</v>
      </c>
      <c r="C284" s="13">
        <f ca="1">IF(PaymentSchedule[[#This Row],[PMT NO]]&lt;&gt;"",EOMONTH(LoanStartDate,ROW(PaymentSchedule[[#This Row],[PMT NO]])-ROW(PaymentSchedule[[#Headers],[PMT NO]])-2)+DAY(LoanStartDate),"")</f>
        <v>52229</v>
      </c>
      <c r="D284" s="15">
        <f ca="1">IF(PaymentSchedule[[#This Row],[PMT NO]]&lt;&gt;"",IF(ROW()-ROW(PaymentSchedule[[#Headers],[BEGINNING BALANCE]])=1,LoanAmount,INDEX(PaymentSchedule[ENDING BALANCE],ROW()-ROW(PaymentSchedule[[#Headers],[BEGINNING BALANCE]])-1)),"")</f>
        <v>96746.6704215473</v>
      </c>
      <c r="E284" s="15">
        <f ca="1">IF(PaymentSchedule[[#This Row],[PMT NO]]&lt;&gt;"",ScheduledPayment,"")</f>
        <v>1304.1183412577773</v>
      </c>
      <c r="F28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8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84" s="15">
        <f ca="1">IF(PaymentSchedule[[#This Row],[PMT NO]]&lt;&gt;"",PaymentSchedule[[#This Row],[TOTAL PAYMENT]]-PaymentSchedule[[#This Row],[INTEREST]],"")</f>
        <v>921.16277083915247</v>
      </c>
      <c r="I284" s="15">
        <f ca="1">IF(PaymentSchedule[[#This Row],[PMT NO]]&lt;&gt;"",PaymentSchedule[[#This Row],[BEGINNING BALANCE]]*(InterestRate/PaymentsPerYear),"")</f>
        <v>382.95557041862475</v>
      </c>
      <c r="J28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95825.507650708154</v>
      </c>
      <c r="K284" s="15">
        <f ca="1">IF(PaymentSchedule[[#This Row],[PMT NO]]&lt;&gt;"",SUM(INDEX(PaymentSchedule[INTEREST],1,1):PaymentSchedule[[#This Row],[INTEREST]]),"")</f>
        <v>201849.8148140815</v>
      </c>
    </row>
    <row r="285" spans="2:11" x14ac:dyDescent="0.2">
      <c r="B285" s="11">
        <f ca="1">IF(LoanIsGood,IF(ROW()-ROW(PaymentSchedule[[#Headers],[PMT NO]])&gt;ScheduledNumberOfPayments,"",ROW()-ROW(PaymentSchedule[[#Headers],[PMT NO]])),"")</f>
        <v>274</v>
      </c>
      <c r="C285" s="13">
        <f ca="1">IF(PaymentSchedule[[#This Row],[PMT NO]]&lt;&gt;"",EOMONTH(LoanStartDate,ROW(PaymentSchedule[[#This Row],[PMT NO]])-ROW(PaymentSchedule[[#Headers],[PMT NO]])-2)+DAY(LoanStartDate),"")</f>
        <v>52260</v>
      </c>
      <c r="D285" s="15">
        <f ca="1">IF(PaymentSchedule[[#This Row],[PMT NO]]&lt;&gt;"",IF(ROW()-ROW(PaymentSchedule[[#Headers],[BEGINNING BALANCE]])=1,LoanAmount,INDEX(PaymentSchedule[ENDING BALANCE],ROW()-ROW(PaymentSchedule[[#Headers],[BEGINNING BALANCE]])-1)),"")</f>
        <v>95825.507650708154</v>
      </c>
      <c r="E285" s="15">
        <f ca="1">IF(PaymentSchedule[[#This Row],[PMT NO]]&lt;&gt;"",ScheduledPayment,"")</f>
        <v>1304.1183412577773</v>
      </c>
      <c r="F28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8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85" s="15">
        <f ca="1">IF(PaymentSchedule[[#This Row],[PMT NO]]&lt;&gt;"",PaymentSchedule[[#This Row],[TOTAL PAYMENT]]-PaymentSchedule[[#This Row],[INTEREST]],"")</f>
        <v>924.80904014039083</v>
      </c>
      <c r="I285" s="15">
        <f ca="1">IF(PaymentSchedule[[#This Row],[PMT NO]]&lt;&gt;"",PaymentSchedule[[#This Row],[BEGINNING BALANCE]]*(InterestRate/PaymentsPerYear),"")</f>
        <v>379.3093011173865</v>
      </c>
      <c r="J28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94900.698610567764</v>
      </c>
      <c r="K285" s="15">
        <f ca="1">IF(PaymentSchedule[[#This Row],[PMT NO]]&lt;&gt;"",SUM(INDEX(PaymentSchedule[INTEREST],1,1):PaymentSchedule[[#This Row],[INTEREST]]),"")</f>
        <v>202229.12411519888</v>
      </c>
    </row>
    <row r="286" spans="2:11" x14ac:dyDescent="0.2">
      <c r="B286" s="11">
        <f ca="1">IF(LoanIsGood,IF(ROW()-ROW(PaymentSchedule[[#Headers],[PMT NO]])&gt;ScheduledNumberOfPayments,"",ROW()-ROW(PaymentSchedule[[#Headers],[PMT NO]])),"")</f>
        <v>275</v>
      </c>
      <c r="C286" s="13">
        <f ca="1">IF(PaymentSchedule[[#This Row],[PMT NO]]&lt;&gt;"",EOMONTH(LoanStartDate,ROW(PaymentSchedule[[#This Row],[PMT NO]])-ROW(PaymentSchedule[[#Headers],[PMT NO]])-2)+DAY(LoanStartDate),"")</f>
        <v>52291</v>
      </c>
      <c r="D286" s="15">
        <f ca="1">IF(PaymentSchedule[[#This Row],[PMT NO]]&lt;&gt;"",IF(ROW()-ROW(PaymentSchedule[[#Headers],[BEGINNING BALANCE]])=1,LoanAmount,INDEX(PaymentSchedule[ENDING BALANCE],ROW()-ROW(PaymentSchedule[[#Headers],[BEGINNING BALANCE]])-1)),"")</f>
        <v>94900.698610567764</v>
      </c>
      <c r="E286" s="15">
        <f ca="1">IF(PaymentSchedule[[#This Row],[PMT NO]]&lt;&gt;"",ScheduledPayment,"")</f>
        <v>1304.1183412577773</v>
      </c>
      <c r="F28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8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86" s="15">
        <f ca="1">IF(PaymentSchedule[[#This Row],[PMT NO]]&lt;&gt;"",PaymentSchedule[[#This Row],[TOTAL PAYMENT]]-PaymentSchedule[[#This Row],[INTEREST]],"")</f>
        <v>928.46974259094645</v>
      </c>
      <c r="I286" s="15">
        <f ca="1">IF(PaymentSchedule[[#This Row],[PMT NO]]&lt;&gt;"",PaymentSchedule[[#This Row],[BEGINNING BALANCE]]*(InterestRate/PaymentsPerYear),"")</f>
        <v>375.64859866683076</v>
      </c>
      <c r="J28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93972.228867976824</v>
      </c>
      <c r="K286" s="15">
        <f ca="1">IF(PaymentSchedule[[#This Row],[PMT NO]]&lt;&gt;"",SUM(INDEX(PaymentSchedule[INTEREST],1,1):PaymentSchedule[[#This Row],[INTEREST]]),"")</f>
        <v>202604.77271386571</v>
      </c>
    </row>
    <row r="287" spans="2:11" x14ac:dyDescent="0.2">
      <c r="B287" s="11">
        <f ca="1">IF(LoanIsGood,IF(ROW()-ROW(PaymentSchedule[[#Headers],[PMT NO]])&gt;ScheduledNumberOfPayments,"",ROW()-ROW(PaymentSchedule[[#Headers],[PMT NO]])),"")</f>
        <v>276</v>
      </c>
      <c r="C287" s="13">
        <f ca="1">IF(PaymentSchedule[[#This Row],[PMT NO]]&lt;&gt;"",EOMONTH(LoanStartDate,ROW(PaymentSchedule[[#This Row],[PMT NO]])-ROW(PaymentSchedule[[#Headers],[PMT NO]])-2)+DAY(LoanStartDate),"")</f>
        <v>52319</v>
      </c>
      <c r="D287" s="15">
        <f ca="1">IF(PaymentSchedule[[#This Row],[PMT NO]]&lt;&gt;"",IF(ROW()-ROW(PaymentSchedule[[#Headers],[BEGINNING BALANCE]])=1,LoanAmount,INDEX(PaymentSchedule[ENDING BALANCE],ROW()-ROW(PaymentSchedule[[#Headers],[BEGINNING BALANCE]])-1)),"")</f>
        <v>93972.228867976824</v>
      </c>
      <c r="E287" s="15">
        <f ca="1">IF(PaymentSchedule[[#This Row],[PMT NO]]&lt;&gt;"",ScheduledPayment,"")</f>
        <v>1304.1183412577773</v>
      </c>
      <c r="F28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8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87" s="15">
        <f ca="1">IF(PaymentSchedule[[#This Row],[PMT NO]]&lt;&gt;"",PaymentSchedule[[#This Row],[TOTAL PAYMENT]]-PaymentSchedule[[#This Row],[INTEREST]],"")</f>
        <v>932.14493532203562</v>
      </c>
      <c r="I287" s="15">
        <f ca="1">IF(PaymentSchedule[[#This Row],[PMT NO]]&lt;&gt;"",PaymentSchedule[[#This Row],[BEGINNING BALANCE]]*(InterestRate/PaymentsPerYear),"")</f>
        <v>371.97340593574165</v>
      </c>
      <c r="J28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93040.083932654787</v>
      </c>
      <c r="K287" s="15">
        <f ca="1">IF(PaymentSchedule[[#This Row],[PMT NO]]&lt;&gt;"",SUM(INDEX(PaymentSchedule[INTEREST],1,1):PaymentSchedule[[#This Row],[INTEREST]]),"")</f>
        <v>202976.74611980145</v>
      </c>
    </row>
    <row r="288" spans="2:11" x14ac:dyDescent="0.2">
      <c r="B288" s="11">
        <f ca="1">IF(LoanIsGood,IF(ROW()-ROW(PaymentSchedule[[#Headers],[PMT NO]])&gt;ScheduledNumberOfPayments,"",ROW()-ROW(PaymentSchedule[[#Headers],[PMT NO]])),"")</f>
        <v>277</v>
      </c>
      <c r="C288" s="13">
        <f ca="1">IF(PaymentSchedule[[#This Row],[PMT NO]]&lt;&gt;"",EOMONTH(LoanStartDate,ROW(PaymentSchedule[[#This Row],[PMT NO]])-ROW(PaymentSchedule[[#Headers],[PMT NO]])-2)+DAY(LoanStartDate),"")</f>
        <v>52350</v>
      </c>
      <c r="D288" s="15">
        <f ca="1">IF(PaymentSchedule[[#This Row],[PMT NO]]&lt;&gt;"",IF(ROW()-ROW(PaymentSchedule[[#Headers],[BEGINNING BALANCE]])=1,LoanAmount,INDEX(PaymentSchedule[ENDING BALANCE],ROW()-ROW(PaymentSchedule[[#Headers],[BEGINNING BALANCE]])-1)),"")</f>
        <v>93040.083932654787</v>
      </c>
      <c r="E288" s="15">
        <f ca="1">IF(PaymentSchedule[[#This Row],[PMT NO]]&lt;&gt;"",ScheduledPayment,"")</f>
        <v>1304.1183412577773</v>
      </c>
      <c r="F28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8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88" s="15">
        <f ca="1">IF(PaymentSchedule[[#This Row],[PMT NO]]&lt;&gt;"",PaymentSchedule[[#This Row],[TOTAL PAYMENT]]-PaymentSchedule[[#This Row],[INTEREST]],"")</f>
        <v>935.83467569101867</v>
      </c>
      <c r="I288" s="15">
        <f ca="1">IF(PaymentSchedule[[#This Row],[PMT NO]]&lt;&gt;"",PaymentSchedule[[#This Row],[BEGINNING BALANCE]]*(InterestRate/PaymentsPerYear),"")</f>
        <v>368.28366556675854</v>
      </c>
      <c r="J28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92104.249256963769</v>
      </c>
      <c r="K288" s="15">
        <f ca="1">IF(PaymentSchedule[[#This Row],[PMT NO]]&lt;&gt;"",SUM(INDEX(PaymentSchedule[INTEREST],1,1):PaymentSchedule[[#This Row],[INTEREST]]),"")</f>
        <v>203345.02978536821</v>
      </c>
    </row>
    <row r="289" spans="2:11" x14ac:dyDescent="0.2">
      <c r="B289" s="11">
        <f ca="1">IF(LoanIsGood,IF(ROW()-ROW(PaymentSchedule[[#Headers],[PMT NO]])&gt;ScheduledNumberOfPayments,"",ROW()-ROW(PaymentSchedule[[#Headers],[PMT NO]])),"")</f>
        <v>278</v>
      </c>
      <c r="C289" s="13">
        <f ca="1">IF(PaymentSchedule[[#This Row],[PMT NO]]&lt;&gt;"",EOMONTH(LoanStartDate,ROW(PaymentSchedule[[#This Row],[PMT NO]])-ROW(PaymentSchedule[[#Headers],[PMT NO]])-2)+DAY(LoanStartDate),"")</f>
        <v>52380</v>
      </c>
      <c r="D289" s="15">
        <f ca="1">IF(PaymentSchedule[[#This Row],[PMT NO]]&lt;&gt;"",IF(ROW()-ROW(PaymentSchedule[[#Headers],[BEGINNING BALANCE]])=1,LoanAmount,INDEX(PaymentSchedule[ENDING BALANCE],ROW()-ROW(PaymentSchedule[[#Headers],[BEGINNING BALANCE]])-1)),"")</f>
        <v>92104.249256963769</v>
      </c>
      <c r="E289" s="15">
        <f ca="1">IF(PaymentSchedule[[#This Row],[PMT NO]]&lt;&gt;"",ScheduledPayment,"")</f>
        <v>1304.1183412577773</v>
      </c>
      <c r="F28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8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89" s="15">
        <f ca="1">IF(PaymentSchedule[[#This Row],[PMT NO]]&lt;&gt;"",PaymentSchedule[[#This Row],[TOTAL PAYMENT]]-PaymentSchedule[[#This Row],[INTEREST]],"")</f>
        <v>939.53902128229561</v>
      </c>
      <c r="I289" s="15">
        <f ca="1">IF(PaymentSchedule[[#This Row],[PMT NO]]&lt;&gt;"",PaymentSchedule[[#This Row],[BEGINNING BALANCE]]*(InterestRate/PaymentsPerYear),"")</f>
        <v>364.57931997548161</v>
      </c>
      <c r="J28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91164.710235681472</v>
      </c>
      <c r="K289" s="15">
        <f ca="1">IF(PaymentSchedule[[#This Row],[PMT NO]]&lt;&gt;"",SUM(INDEX(PaymentSchedule[INTEREST],1,1):PaymentSchedule[[#This Row],[INTEREST]]),"")</f>
        <v>203709.6091053437</v>
      </c>
    </row>
    <row r="290" spans="2:11" x14ac:dyDescent="0.2">
      <c r="B290" s="11">
        <f ca="1">IF(LoanIsGood,IF(ROW()-ROW(PaymentSchedule[[#Headers],[PMT NO]])&gt;ScheduledNumberOfPayments,"",ROW()-ROW(PaymentSchedule[[#Headers],[PMT NO]])),"")</f>
        <v>279</v>
      </c>
      <c r="C290" s="13">
        <f ca="1">IF(PaymentSchedule[[#This Row],[PMT NO]]&lt;&gt;"",EOMONTH(LoanStartDate,ROW(PaymentSchedule[[#This Row],[PMT NO]])-ROW(PaymentSchedule[[#Headers],[PMT NO]])-2)+DAY(LoanStartDate),"")</f>
        <v>52411</v>
      </c>
      <c r="D290" s="15">
        <f ca="1">IF(PaymentSchedule[[#This Row],[PMT NO]]&lt;&gt;"",IF(ROW()-ROW(PaymentSchedule[[#Headers],[BEGINNING BALANCE]])=1,LoanAmount,INDEX(PaymentSchedule[ENDING BALANCE],ROW()-ROW(PaymentSchedule[[#Headers],[BEGINNING BALANCE]])-1)),"")</f>
        <v>91164.710235681472</v>
      </c>
      <c r="E290" s="15">
        <f ca="1">IF(PaymentSchedule[[#This Row],[PMT NO]]&lt;&gt;"",ScheduledPayment,"")</f>
        <v>1304.1183412577773</v>
      </c>
      <c r="F29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9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90" s="15">
        <f ca="1">IF(PaymentSchedule[[#This Row],[PMT NO]]&lt;&gt;"",PaymentSchedule[[#This Row],[TOTAL PAYMENT]]-PaymentSchedule[[#This Row],[INTEREST]],"")</f>
        <v>943.25802990820478</v>
      </c>
      <c r="I290" s="15">
        <f ca="1">IF(PaymentSchedule[[#This Row],[PMT NO]]&lt;&gt;"",PaymentSchedule[[#This Row],[BEGINNING BALANCE]]*(InterestRate/PaymentsPerYear),"")</f>
        <v>360.8603113495725</v>
      </c>
      <c r="J29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90221.452205773268</v>
      </c>
      <c r="K290" s="15">
        <f ca="1">IF(PaymentSchedule[[#This Row],[PMT NO]]&lt;&gt;"",SUM(INDEX(PaymentSchedule[INTEREST],1,1):PaymentSchedule[[#This Row],[INTEREST]]),"")</f>
        <v>204070.46941669326</v>
      </c>
    </row>
    <row r="291" spans="2:11" x14ac:dyDescent="0.2">
      <c r="B291" s="11">
        <f ca="1">IF(LoanIsGood,IF(ROW()-ROW(PaymentSchedule[[#Headers],[PMT NO]])&gt;ScheduledNumberOfPayments,"",ROW()-ROW(PaymentSchedule[[#Headers],[PMT NO]])),"")</f>
        <v>280</v>
      </c>
      <c r="C291" s="13">
        <f ca="1">IF(PaymentSchedule[[#This Row],[PMT NO]]&lt;&gt;"",EOMONTH(LoanStartDate,ROW(PaymentSchedule[[#This Row],[PMT NO]])-ROW(PaymentSchedule[[#Headers],[PMT NO]])-2)+DAY(LoanStartDate),"")</f>
        <v>52441</v>
      </c>
      <c r="D291" s="15">
        <f ca="1">IF(PaymentSchedule[[#This Row],[PMT NO]]&lt;&gt;"",IF(ROW()-ROW(PaymentSchedule[[#Headers],[BEGINNING BALANCE]])=1,LoanAmount,INDEX(PaymentSchedule[ENDING BALANCE],ROW()-ROW(PaymentSchedule[[#Headers],[BEGINNING BALANCE]])-1)),"")</f>
        <v>90221.452205773268</v>
      </c>
      <c r="E291" s="15">
        <f ca="1">IF(PaymentSchedule[[#This Row],[PMT NO]]&lt;&gt;"",ScheduledPayment,"")</f>
        <v>1304.1183412577773</v>
      </c>
      <c r="F29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9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91" s="15">
        <f ca="1">IF(PaymentSchedule[[#This Row],[PMT NO]]&lt;&gt;"",PaymentSchedule[[#This Row],[TOTAL PAYMENT]]-PaymentSchedule[[#This Row],[INTEREST]],"")</f>
        <v>946.99175960992466</v>
      </c>
      <c r="I291" s="15">
        <f ca="1">IF(PaymentSchedule[[#This Row],[PMT NO]]&lt;&gt;"",PaymentSchedule[[#This Row],[BEGINNING BALANCE]]*(InterestRate/PaymentsPerYear),"")</f>
        <v>357.12658164785256</v>
      </c>
      <c r="J29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89274.460446163343</v>
      </c>
      <c r="K291" s="15">
        <f ca="1">IF(PaymentSchedule[[#This Row],[PMT NO]]&lt;&gt;"",SUM(INDEX(PaymentSchedule[INTEREST],1,1):PaymentSchedule[[#This Row],[INTEREST]]),"")</f>
        <v>204427.5959983411</v>
      </c>
    </row>
    <row r="292" spans="2:11" x14ac:dyDescent="0.2">
      <c r="B292" s="11">
        <f ca="1">IF(LoanIsGood,IF(ROW()-ROW(PaymentSchedule[[#Headers],[PMT NO]])&gt;ScheduledNumberOfPayments,"",ROW()-ROW(PaymentSchedule[[#Headers],[PMT NO]])),"")</f>
        <v>281</v>
      </c>
      <c r="C292" s="13">
        <f ca="1">IF(PaymentSchedule[[#This Row],[PMT NO]]&lt;&gt;"",EOMONTH(LoanStartDate,ROW(PaymentSchedule[[#This Row],[PMT NO]])-ROW(PaymentSchedule[[#Headers],[PMT NO]])-2)+DAY(LoanStartDate),"")</f>
        <v>52472</v>
      </c>
      <c r="D292" s="15">
        <f ca="1">IF(PaymentSchedule[[#This Row],[PMT NO]]&lt;&gt;"",IF(ROW()-ROW(PaymentSchedule[[#Headers],[BEGINNING BALANCE]])=1,LoanAmount,INDEX(PaymentSchedule[ENDING BALANCE],ROW()-ROW(PaymentSchedule[[#Headers],[BEGINNING BALANCE]])-1)),"")</f>
        <v>89274.460446163343</v>
      </c>
      <c r="E292" s="15">
        <f ca="1">IF(PaymentSchedule[[#This Row],[PMT NO]]&lt;&gt;"",ScheduledPayment,"")</f>
        <v>1304.1183412577773</v>
      </c>
      <c r="F29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9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92" s="15">
        <f ca="1">IF(PaymentSchedule[[#This Row],[PMT NO]]&lt;&gt;"",PaymentSchedule[[#This Row],[TOTAL PAYMENT]]-PaymentSchedule[[#This Row],[INTEREST]],"")</f>
        <v>950.74026865838073</v>
      </c>
      <c r="I292" s="15">
        <f ca="1">IF(PaymentSchedule[[#This Row],[PMT NO]]&lt;&gt;"",PaymentSchedule[[#This Row],[BEGINNING BALANCE]]*(InterestRate/PaymentsPerYear),"")</f>
        <v>353.3780725993966</v>
      </c>
      <c r="J29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88323.720177504962</v>
      </c>
      <c r="K292" s="15">
        <f ca="1">IF(PaymentSchedule[[#This Row],[PMT NO]]&lt;&gt;"",SUM(INDEX(PaymentSchedule[INTEREST],1,1):PaymentSchedule[[#This Row],[INTEREST]]),"")</f>
        <v>204780.97407094049</v>
      </c>
    </row>
    <row r="293" spans="2:11" x14ac:dyDescent="0.2">
      <c r="B293" s="11">
        <f ca="1">IF(LoanIsGood,IF(ROW()-ROW(PaymentSchedule[[#Headers],[PMT NO]])&gt;ScheduledNumberOfPayments,"",ROW()-ROW(PaymentSchedule[[#Headers],[PMT NO]])),"")</f>
        <v>282</v>
      </c>
      <c r="C293" s="13">
        <f ca="1">IF(PaymentSchedule[[#This Row],[PMT NO]]&lt;&gt;"",EOMONTH(LoanStartDate,ROW(PaymentSchedule[[#This Row],[PMT NO]])-ROW(PaymentSchedule[[#Headers],[PMT NO]])-2)+DAY(LoanStartDate),"")</f>
        <v>52503</v>
      </c>
      <c r="D293" s="15">
        <f ca="1">IF(PaymentSchedule[[#This Row],[PMT NO]]&lt;&gt;"",IF(ROW()-ROW(PaymentSchedule[[#Headers],[BEGINNING BALANCE]])=1,LoanAmount,INDEX(PaymentSchedule[ENDING BALANCE],ROW()-ROW(PaymentSchedule[[#Headers],[BEGINNING BALANCE]])-1)),"")</f>
        <v>88323.720177504962</v>
      </c>
      <c r="E293" s="15">
        <f ca="1">IF(PaymentSchedule[[#This Row],[PMT NO]]&lt;&gt;"",ScheduledPayment,"")</f>
        <v>1304.1183412577773</v>
      </c>
      <c r="F29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9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93" s="15">
        <f ca="1">IF(PaymentSchedule[[#This Row],[PMT NO]]&lt;&gt;"",PaymentSchedule[[#This Row],[TOTAL PAYMENT]]-PaymentSchedule[[#This Row],[INTEREST]],"")</f>
        <v>954.50361555515337</v>
      </c>
      <c r="I293" s="15">
        <f ca="1">IF(PaymentSchedule[[#This Row],[PMT NO]]&lt;&gt;"",PaymentSchedule[[#This Row],[BEGINNING BALANCE]]*(InterestRate/PaymentsPerYear),"")</f>
        <v>349.61472570262384</v>
      </c>
      <c r="J29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87369.216561949812</v>
      </c>
      <c r="K293" s="15">
        <f ca="1">IF(PaymentSchedule[[#This Row],[PMT NO]]&lt;&gt;"",SUM(INDEX(PaymentSchedule[INTEREST],1,1):PaymentSchedule[[#This Row],[INTEREST]]),"")</f>
        <v>205130.5887966431</v>
      </c>
    </row>
    <row r="294" spans="2:11" x14ac:dyDescent="0.2">
      <c r="B294" s="11">
        <f ca="1">IF(LoanIsGood,IF(ROW()-ROW(PaymentSchedule[[#Headers],[PMT NO]])&gt;ScheduledNumberOfPayments,"",ROW()-ROW(PaymentSchedule[[#Headers],[PMT NO]])),"")</f>
        <v>283</v>
      </c>
      <c r="C294" s="13">
        <f ca="1">IF(PaymentSchedule[[#This Row],[PMT NO]]&lt;&gt;"",EOMONTH(LoanStartDate,ROW(PaymentSchedule[[#This Row],[PMT NO]])-ROW(PaymentSchedule[[#Headers],[PMT NO]])-2)+DAY(LoanStartDate),"")</f>
        <v>52533</v>
      </c>
      <c r="D294" s="15">
        <f ca="1">IF(PaymentSchedule[[#This Row],[PMT NO]]&lt;&gt;"",IF(ROW()-ROW(PaymentSchedule[[#Headers],[BEGINNING BALANCE]])=1,LoanAmount,INDEX(PaymentSchedule[ENDING BALANCE],ROW()-ROW(PaymentSchedule[[#Headers],[BEGINNING BALANCE]])-1)),"")</f>
        <v>87369.216561949812</v>
      </c>
      <c r="E294" s="15">
        <f ca="1">IF(PaymentSchedule[[#This Row],[PMT NO]]&lt;&gt;"",ScheduledPayment,"")</f>
        <v>1304.1183412577773</v>
      </c>
      <c r="F29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9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94" s="15">
        <f ca="1">IF(PaymentSchedule[[#This Row],[PMT NO]]&lt;&gt;"",PaymentSchedule[[#This Row],[TOTAL PAYMENT]]-PaymentSchedule[[#This Row],[INTEREST]],"")</f>
        <v>958.28185903339249</v>
      </c>
      <c r="I294" s="15">
        <f ca="1">IF(PaymentSchedule[[#This Row],[PMT NO]]&lt;&gt;"",PaymentSchedule[[#This Row],[BEGINNING BALANCE]]*(InterestRate/PaymentsPerYear),"")</f>
        <v>345.83648222438472</v>
      </c>
      <c r="J29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86410.93470291642</v>
      </c>
      <c r="K294" s="15">
        <f ca="1">IF(PaymentSchedule[[#This Row],[PMT NO]]&lt;&gt;"",SUM(INDEX(PaymentSchedule[INTEREST],1,1):PaymentSchedule[[#This Row],[INTEREST]]),"")</f>
        <v>205476.42527886748</v>
      </c>
    </row>
    <row r="295" spans="2:11" x14ac:dyDescent="0.2">
      <c r="B295" s="11">
        <f ca="1">IF(LoanIsGood,IF(ROW()-ROW(PaymentSchedule[[#Headers],[PMT NO]])&gt;ScheduledNumberOfPayments,"",ROW()-ROW(PaymentSchedule[[#Headers],[PMT NO]])),"")</f>
        <v>284</v>
      </c>
      <c r="C295" s="13">
        <f ca="1">IF(PaymentSchedule[[#This Row],[PMT NO]]&lt;&gt;"",EOMONTH(LoanStartDate,ROW(PaymentSchedule[[#This Row],[PMT NO]])-ROW(PaymentSchedule[[#Headers],[PMT NO]])-2)+DAY(LoanStartDate),"")</f>
        <v>52564</v>
      </c>
      <c r="D295" s="15">
        <f ca="1">IF(PaymentSchedule[[#This Row],[PMT NO]]&lt;&gt;"",IF(ROW()-ROW(PaymentSchedule[[#Headers],[BEGINNING BALANCE]])=1,LoanAmount,INDEX(PaymentSchedule[ENDING BALANCE],ROW()-ROW(PaymentSchedule[[#Headers],[BEGINNING BALANCE]])-1)),"")</f>
        <v>86410.93470291642</v>
      </c>
      <c r="E295" s="15">
        <f ca="1">IF(PaymentSchedule[[#This Row],[PMT NO]]&lt;&gt;"",ScheduledPayment,"")</f>
        <v>1304.1183412577773</v>
      </c>
      <c r="F29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9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95" s="15">
        <f ca="1">IF(PaymentSchedule[[#This Row],[PMT NO]]&lt;&gt;"",PaymentSchedule[[#This Row],[TOTAL PAYMENT]]-PaymentSchedule[[#This Row],[INTEREST]],"")</f>
        <v>962.07505805873302</v>
      </c>
      <c r="I295" s="15">
        <f ca="1">IF(PaymentSchedule[[#This Row],[PMT NO]]&lt;&gt;"",PaymentSchedule[[#This Row],[BEGINNING BALANCE]]*(InterestRate/PaymentsPerYear),"")</f>
        <v>342.0432831990442</v>
      </c>
      <c r="J29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85448.859644857686</v>
      </c>
      <c r="K295" s="15">
        <f ca="1">IF(PaymentSchedule[[#This Row],[PMT NO]]&lt;&gt;"",SUM(INDEX(PaymentSchedule[INTEREST],1,1):PaymentSchedule[[#This Row],[INTEREST]]),"")</f>
        <v>205818.46856206653</v>
      </c>
    </row>
    <row r="296" spans="2:11" x14ac:dyDescent="0.2">
      <c r="B296" s="11">
        <f ca="1">IF(LoanIsGood,IF(ROW()-ROW(PaymentSchedule[[#Headers],[PMT NO]])&gt;ScheduledNumberOfPayments,"",ROW()-ROW(PaymentSchedule[[#Headers],[PMT NO]])),"")</f>
        <v>285</v>
      </c>
      <c r="C296" s="13">
        <f ca="1">IF(PaymentSchedule[[#This Row],[PMT NO]]&lt;&gt;"",EOMONTH(LoanStartDate,ROW(PaymentSchedule[[#This Row],[PMT NO]])-ROW(PaymentSchedule[[#Headers],[PMT NO]])-2)+DAY(LoanStartDate),"")</f>
        <v>52594</v>
      </c>
      <c r="D296" s="15">
        <f ca="1">IF(PaymentSchedule[[#This Row],[PMT NO]]&lt;&gt;"",IF(ROW()-ROW(PaymentSchedule[[#Headers],[BEGINNING BALANCE]])=1,LoanAmount,INDEX(PaymentSchedule[ENDING BALANCE],ROW()-ROW(PaymentSchedule[[#Headers],[BEGINNING BALANCE]])-1)),"")</f>
        <v>85448.859644857686</v>
      </c>
      <c r="E296" s="15">
        <f ca="1">IF(PaymentSchedule[[#This Row],[PMT NO]]&lt;&gt;"",ScheduledPayment,"")</f>
        <v>1304.1183412577773</v>
      </c>
      <c r="F29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9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96" s="15">
        <f ca="1">IF(PaymentSchedule[[#This Row],[PMT NO]]&lt;&gt;"",PaymentSchedule[[#This Row],[TOTAL PAYMENT]]-PaymentSchedule[[#This Row],[INTEREST]],"")</f>
        <v>965.88327183021556</v>
      </c>
      <c r="I296" s="15">
        <f ca="1">IF(PaymentSchedule[[#This Row],[PMT NO]]&lt;&gt;"",PaymentSchedule[[#This Row],[BEGINNING BALANCE]]*(InterestRate/PaymentsPerYear),"")</f>
        <v>338.23506942756171</v>
      </c>
      <c r="J29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84482.976373027472</v>
      </c>
      <c r="K296" s="15">
        <f ca="1">IF(PaymentSchedule[[#This Row],[PMT NO]]&lt;&gt;"",SUM(INDEX(PaymentSchedule[INTEREST],1,1):PaymentSchedule[[#This Row],[INTEREST]]),"")</f>
        <v>206156.70363149408</v>
      </c>
    </row>
    <row r="297" spans="2:11" x14ac:dyDescent="0.2">
      <c r="B297" s="11">
        <f ca="1">IF(LoanIsGood,IF(ROW()-ROW(PaymentSchedule[[#Headers],[PMT NO]])&gt;ScheduledNumberOfPayments,"",ROW()-ROW(PaymentSchedule[[#Headers],[PMT NO]])),"")</f>
        <v>286</v>
      </c>
      <c r="C297" s="13">
        <f ca="1">IF(PaymentSchedule[[#This Row],[PMT NO]]&lt;&gt;"",EOMONTH(LoanStartDate,ROW(PaymentSchedule[[#This Row],[PMT NO]])-ROW(PaymentSchedule[[#Headers],[PMT NO]])-2)+DAY(LoanStartDate),"")</f>
        <v>52625</v>
      </c>
      <c r="D297" s="15">
        <f ca="1">IF(PaymentSchedule[[#This Row],[PMT NO]]&lt;&gt;"",IF(ROW()-ROW(PaymentSchedule[[#Headers],[BEGINNING BALANCE]])=1,LoanAmount,INDEX(PaymentSchedule[ENDING BALANCE],ROW()-ROW(PaymentSchedule[[#Headers],[BEGINNING BALANCE]])-1)),"")</f>
        <v>84482.976373027472</v>
      </c>
      <c r="E297" s="15">
        <f ca="1">IF(PaymentSchedule[[#This Row],[PMT NO]]&lt;&gt;"",ScheduledPayment,"")</f>
        <v>1304.1183412577773</v>
      </c>
      <c r="F29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9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97" s="15">
        <f ca="1">IF(PaymentSchedule[[#This Row],[PMT NO]]&lt;&gt;"",PaymentSchedule[[#This Row],[TOTAL PAYMENT]]-PaymentSchedule[[#This Row],[INTEREST]],"")</f>
        <v>969.70655978121022</v>
      </c>
      <c r="I297" s="15">
        <f ca="1">IF(PaymentSchedule[[#This Row],[PMT NO]]&lt;&gt;"",PaymentSchedule[[#This Row],[BEGINNING BALANCE]]*(InterestRate/PaymentsPerYear),"")</f>
        <v>334.41178147656711</v>
      </c>
      <c r="J29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83513.269813246268</v>
      </c>
      <c r="K297" s="15">
        <f ca="1">IF(PaymentSchedule[[#This Row],[PMT NO]]&lt;&gt;"",SUM(INDEX(PaymentSchedule[INTEREST],1,1):PaymentSchedule[[#This Row],[INTEREST]]),"")</f>
        <v>206491.11541297066</v>
      </c>
    </row>
    <row r="298" spans="2:11" x14ac:dyDescent="0.2">
      <c r="B298" s="11">
        <f ca="1">IF(LoanIsGood,IF(ROW()-ROW(PaymentSchedule[[#Headers],[PMT NO]])&gt;ScheduledNumberOfPayments,"",ROW()-ROW(PaymentSchedule[[#Headers],[PMT NO]])),"")</f>
        <v>287</v>
      </c>
      <c r="C298" s="13">
        <f ca="1">IF(PaymentSchedule[[#This Row],[PMT NO]]&lt;&gt;"",EOMONTH(LoanStartDate,ROW(PaymentSchedule[[#This Row],[PMT NO]])-ROW(PaymentSchedule[[#Headers],[PMT NO]])-2)+DAY(LoanStartDate),"")</f>
        <v>52656</v>
      </c>
      <c r="D298" s="15">
        <f ca="1">IF(PaymentSchedule[[#This Row],[PMT NO]]&lt;&gt;"",IF(ROW()-ROW(PaymentSchedule[[#Headers],[BEGINNING BALANCE]])=1,LoanAmount,INDEX(PaymentSchedule[ENDING BALANCE],ROW()-ROW(PaymentSchedule[[#Headers],[BEGINNING BALANCE]])-1)),"")</f>
        <v>83513.269813246268</v>
      </c>
      <c r="E298" s="15">
        <f ca="1">IF(PaymentSchedule[[#This Row],[PMT NO]]&lt;&gt;"",ScheduledPayment,"")</f>
        <v>1304.1183412577773</v>
      </c>
      <c r="F29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9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98" s="15">
        <f ca="1">IF(PaymentSchedule[[#This Row],[PMT NO]]&lt;&gt;"",PaymentSchedule[[#This Row],[TOTAL PAYMENT]]-PaymentSchedule[[#This Row],[INTEREST]],"")</f>
        <v>973.54498158034403</v>
      </c>
      <c r="I298" s="15">
        <f ca="1">IF(PaymentSchedule[[#This Row],[PMT NO]]&lt;&gt;"",PaymentSchedule[[#This Row],[BEGINNING BALANCE]]*(InterestRate/PaymentsPerYear),"")</f>
        <v>330.57335967743319</v>
      </c>
      <c r="J29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82539.724831665924</v>
      </c>
      <c r="K298" s="15">
        <f ca="1">IF(PaymentSchedule[[#This Row],[PMT NO]]&lt;&gt;"",SUM(INDEX(PaymentSchedule[INTEREST],1,1):PaymentSchedule[[#This Row],[INTEREST]]),"")</f>
        <v>206821.68877264808</v>
      </c>
    </row>
    <row r="299" spans="2:11" x14ac:dyDescent="0.2">
      <c r="B299" s="11">
        <f ca="1">IF(LoanIsGood,IF(ROW()-ROW(PaymentSchedule[[#Headers],[PMT NO]])&gt;ScheduledNumberOfPayments,"",ROW()-ROW(PaymentSchedule[[#Headers],[PMT NO]])),"")</f>
        <v>288</v>
      </c>
      <c r="C299" s="13">
        <f ca="1">IF(PaymentSchedule[[#This Row],[PMT NO]]&lt;&gt;"",EOMONTH(LoanStartDate,ROW(PaymentSchedule[[#This Row],[PMT NO]])-ROW(PaymentSchedule[[#Headers],[PMT NO]])-2)+DAY(LoanStartDate),"")</f>
        <v>52685</v>
      </c>
      <c r="D299" s="15">
        <f ca="1">IF(PaymentSchedule[[#This Row],[PMT NO]]&lt;&gt;"",IF(ROW()-ROW(PaymentSchedule[[#Headers],[BEGINNING BALANCE]])=1,LoanAmount,INDEX(PaymentSchedule[ENDING BALANCE],ROW()-ROW(PaymentSchedule[[#Headers],[BEGINNING BALANCE]])-1)),"")</f>
        <v>82539.724831665924</v>
      </c>
      <c r="E299" s="15">
        <f ca="1">IF(PaymentSchedule[[#This Row],[PMT NO]]&lt;&gt;"",ScheduledPayment,"")</f>
        <v>1304.1183412577773</v>
      </c>
      <c r="F29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9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299" s="15">
        <f ca="1">IF(PaymentSchedule[[#This Row],[PMT NO]]&lt;&gt;"",PaymentSchedule[[#This Row],[TOTAL PAYMENT]]-PaymentSchedule[[#This Row],[INTEREST]],"")</f>
        <v>977.398597132433</v>
      </c>
      <c r="I299" s="15">
        <f ca="1">IF(PaymentSchedule[[#This Row],[PMT NO]]&lt;&gt;"",PaymentSchedule[[#This Row],[BEGINNING BALANCE]]*(InterestRate/PaymentsPerYear),"")</f>
        <v>326.71974412534433</v>
      </c>
      <c r="J29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81562.326234533495</v>
      </c>
      <c r="K299" s="15">
        <f ca="1">IF(PaymentSchedule[[#This Row],[PMT NO]]&lt;&gt;"",SUM(INDEX(PaymentSchedule[INTEREST],1,1):PaymentSchedule[[#This Row],[INTEREST]]),"")</f>
        <v>207148.40851677343</v>
      </c>
    </row>
    <row r="300" spans="2:11" x14ac:dyDescent="0.2">
      <c r="B300" s="11">
        <f ca="1">IF(LoanIsGood,IF(ROW()-ROW(PaymentSchedule[[#Headers],[PMT NO]])&gt;ScheduledNumberOfPayments,"",ROW()-ROW(PaymentSchedule[[#Headers],[PMT NO]])),"")</f>
        <v>289</v>
      </c>
      <c r="C300" s="13">
        <f ca="1">IF(PaymentSchedule[[#This Row],[PMT NO]]&lt;&gt;"",EOMONTH(LoanStartDate,ROW(PaymentSchedule[[#This Row],[PMT NO]])-ROW(PaymentSchedule[[#Headers],[PMT NO]])-2)+DAY(LoanStartDate),"")</f>
        <v>52716</v>
      </c>
      <c r="D300" s="15">
        <f ca="1">IF(PaymentSchedule[[#This Row],[PMT NO]]&lt;&gt;"",IF(ROW()-ROW(PaymentSchedule[[#Headers],[BEGINNING BALANCE]])=1,LoanAmount,INDEX(PaymentSchedule[ENDING BALANCE],ROW()-ROW(PaymentSchedule[[#Headers],[BEGINNING BALANCE]])-1)),"")</f>
        <v>81562.326234533495</v>
      </c>
      <c r="E300" s="15">
        <f ca="1">IF(PaymentSchedule[[#This Row],[PMT NO]]&lt;&gt;"",ScheduledPayment,"")</f>
        <v>1304.1183412577773</v>
      </c>
      <c r="F30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0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00" s="15">
        <f ca="1">IF(PaymentSchedule[[#This Row],[PMT NO]]&lt;&gt;"",PaymentSchedule[[#This Row],[TOTAL PAYMENT]]-PaymentSchedule[[#This Row],[INTEREST]],"")</f>
        <v>981.26746657941544</v>
      </c>
      <c r="I300" s="15">
        <f ca="1">IF(PaymentSchedule[[#This Row],[PMT NO]]&lt;&gt;"",PaymentSchedule[[#This Row],[BEGINNING BALANCE]]*(InterestRate/PaymentsPerYear),"")</f>
        <v>322.85087467836178</v>
      </c>
      <c r="J30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80581.058767954077</v>
      </c>
      <c r="K300" s="15">
        <f ca="1">IF(PaymentSchedule[[#This Row],[PMT NO]]&lt;&gt;"",SUM(INDEX(PaymentSchedule[INTEREST],1,1):PaymentSchedule[[#This Row],[INTEREST]]),"")</f>
        <v>207471.25939145178</v>
      </c>
    </row>
    <row r="301" spans="2:11" x14ac:dyDescent="0.2">
      <c r="B301" s="11">
        <f ca="1">IF(LoanIsGood,IF(ROW()-ROW(PaymentSchedule[[#Headers],[PMT NO]])&gt;ScheduledNumberOfPayments,"",ROW()-ROW(PaymentSchedule[[#Headers],[PMT NO]])),"")</f>
        <v>290</v>
      </c>
      <c r="C301" s="13">
        <f ca="1">IF(PaymentSchedule[[#This Row],[PMT NO]]&lt;&gt;"",EOMONTH(LoanStartDate,ROW(PaymentSchedule[[#This Row],[PMT NO]])-ROW(PaymentSchedule[[#Headers],[PMT NO]])-2)+DAY(LoanStartDate),"")</f>
        <v>52746</v>
      </c>
      <c r="D301" s="15">
        <f ca="1">IF(PaymentSchedule[[#This Row],[PMT NO]]&lt;&gt;"",IF(ROW()-ROW(PaymentSchedule[[#Headers],[BEGINNING BALANCE]])=1,LoanAmount,INDEX(PaymentSchedule[ENDING BALANCE],ROW()-ROW(PaymentSchedule[[#Headers],[BEGINNING BALANCE]])-1)),"")</f>
        <v>80581.058767954077</v>
      </c>
      <c r="E301" s="15">
        <f ca="1">IF(PaymentSchedule[[#This Row],[PMT NO]]&lt;&gt;"",ScheduledPayment,"")</f>
        <v>1304.1183412577773</v>
      </c>
      <c r="F30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0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01" s="15">
        <f ca="1">IF(PaymentSchedule[[#This Row],[PMT NO]]&lt;&gt;"",PaymentSchedule[[#This Row],[TOTAL PAYMENT]]-PaymentSchedule[[#This Row],[INTEREST]],"")</f>
        <v>985.15165030129242</v>
      </c>
      <c r="I301" s="15">
        <f ca="1">IF(PaymentSchedule[[#This Row],[PMT NO]]&lt;&gt;"",PaymentSchedule[[#This Row],[BEGINNING BALANCE]]*(InterestRate/PaymentsPerYear),"")</f>
        <v>318.96669095648491</v>
      </c>
      <c r="J30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79595.90711765278</v>
      </c>
      <c r="K301" s="15">
        <f ca="1">IF(PaymentSchedule[[#This Row],[PMT NO]]&lt;&gt;"",SUM(INDEX(PaymentSchedule[INTEREST],1,1):PaymentSchedule[[#This Row],[INTEREST]]),"")</f>
        <v>207790.22608240828</v>
      </c>
    </row>
    <row r="302" spans="2:11" x14ac:dyDescent="0.2">
      <c r="B302" s="11">
        <f ca="1">IF(LoanIsGood,IF(ROW()-ROW(PaymentSchedule[[#Headers],[PMT NO]])&gt;ScheduledNumberOfPayments,"",ROW()-ROW(PaymentSchedule[[#Headers],[PMT NO]])),"")</f>
        <v>291</v>
      </c>
      <c r="C302" s="13">
        <f ca="1">IF(PaymentSchedule[[#This Row],[PMT NO]]&lt;&gt;"",EOMONTH(LoanStartDate,ROW(PaymentSchedule[[#This Row],[PMT NO]])-ROW(PaymentSchedule[[#Headers],[PMT NO]])-2)+DAY(LoanStartDate),"")</f>
        <v>52777</v>
      </c>
      <c r="D302" s="15">
        <f ca="1">IF(PaymentSchedule[[#This Row],[PMT NO]]&lt;&gt;"",IF(ROW()-ROW(PaymentSchedule[[#Headers],[BEGINNING BALANCE]])=1,LoanAmount,INDEX(PaymentSchedule[ENDING BALANCE],ROW()-ROW(PaymentSchedule[[#Headers],[BEGINNING BALANCE]])-1)),"")</f>
        <v>79595.90711765278</v>
      </c>
      <c r="E302" s="15">
        <f ca="1">IF(PaymentSchedule[[#This Row],[PMT NO]]&lt;&gt;"",ScheduledPayment,"")</f>
        <v>1304.1183412577773</v>
      </c>
      <c r="F30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0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02" s="15">
        <f ca="1">IF(PaymentSchedule[[#This Row],[PMT NO]]&lt;&gt;"",PaymentSchedule[[#This Row],[TOTAL PAYMENT]]-PaymentSchedule[[#This Row],[INTEREST]],"")</f>
        <v>989.05120891706838</v>
      </c>
      <c r="I302" s="15">
        <f ca="1">IF(PaymentSchedule[[#This Row],[PMT NO]]&lt;&gt;"",PaymentSchedule[[#This Row],[BEGINNING BALANCE]]*(InterestRate/PaymentsPerYear),"")</f>
        <v>315.06713234070895</v>
      </c>
      <c r="J30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78606.855908735713</v>
      </c>
      <c r="K302" s="15">
        <f ca="1">IF(PaymentSchedule[[#This Row],[PMT NO]]&lt;&gt;"",SUM(INDEX(PaymentSchedule[INTEREST],1,1):PaymentSchedule[[#This Row],[INTEREST]]),"")</f>
        <v>208105.29321474899</v>
      </c>
    </row>
    <row r="303" spans="2:11" x14ac:dyDescent="0.2">
      <c r="B303" s="11">
        <f ca="1">IF(LoanIsGood,IF(ROW()-ROW(PaymentSchedule[[#Headers],[PMT NO]])&gt;ScheduledNumberOfPayments,"",ROW()-ROW(PaymentSchedule[[#Headers],[PMT NO]])),"")</f>
        <v>292</v>
      </c>
      <c r="C303" s="13">
        <f ca="1">IF(PaymentSchedule[[#This Row],[PMT NO]]&lt;&gt;"",EOMONTH(LoanStartDate,ROW(PaymentSchedule[[#This Row],[PMT NO]])-ROW(PaymentSchedule[[#Headers],[PMT NO]])-2)+DAY(LoanStartDate),"")</f>
        <v>52807</v>
      </c>
      <c r="D303" s="15">
        <f ca="1">IF(PaymentSchedule[[#This Row],[PMT NO]]&lt;&gt;"",IF(ROW()-ROW(PaymentSchedule[[#Headers],[BEGINNING BALANCE]])=1,LoanAmount,INDEX(PaymentSchedule[ENDING BALANCE],ROW()-ROW(PaymentSchedule[[#Headers],[BEGINNING BALANCE]])-1)),"")</f>
        <v>78606.855908735713</v>
      </c>
      <c r="E303" s="15">
        <f ca="1">IF(PaymentSchedule[[#This Row],[PMT NO]]&lt;&gt;"",ScheduledPayment,"")</f>
        <v>1304.1183412577773</v>
      </c>
      <c r="F30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0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03" s="15">
        <f ca="1">IF(PaymentSchedule[[#This Row],[PMT NO]]&lt;&gt;"",PaymentSchedule[[#This Row],[TOTAL PAYMENT]]-PaymentSchedule[[#This Row],[INTEREST]],"")</f>
        <v>992.96620328569838</v>
      </c>
      <c r="I303" s="15">
        <f ca="1">IF(PaymentSchedule[[#This Row],[PMT NO]]&lt;&gt;"",PaymentSchedule[[#This Row],[BEGINNING BALANCE]]*(InterestRate/PaymentsPerYear),"")</f>
        <v>311.15213797207889</v>
      </c>
      <c r="J30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77613.889705450012</v>
      </c>
      <c r="K303" s="15">
        <f ca="1">IF(PaymentSchedule[[#This Row],[PMT NO]]&lt;&gt;"",SUM(INDEX(PaymentSchedule[INTEREST],1,1):PaymentSchedule[[#This Row],[INTEREST]]),"")</f>
        <v>208416.44535272106</v>
      </c>
    </row>
    <row r="304" spans="2:11" x14ac:dyDescent="0.2">
      <c r="B304" s="11">
        <f ca="1">IF(LoanIsGood,IF(ROW()-ROW(PaymentSchedule[[#Headers],[PMT NO]])&gt;ScheduledNumberOfPayments,"",ROW()-ROW(PaymentSchedule[[#Headers],[PMT NO]])),"")</f>
        <v>293</v>
      </c>
      <c r="C304" s="13">
        <f ca="1">IF(PaymentSchedule[[#This Row],[PMT NO]]&lt;&gt;"",EOMONTH(LoanStartDate,ROW(PaymentSchedule[[#This Row],[PMT NO]])-ROW(PaymentSchedule[[#Headers],[PMT NO]])-2)+DAY(LoanStartDate),"")</f>
        <v>52838</v>
      </c>
      <c r="D304" s="15">
        <f ca="1">IF(PaymentSchedule[[#This Row],[PMT NO]]&lt;&gt;"",IF(ROW()-ROW(PaymentSchedule[[#Headers],[BEGINNING BALANCE]])=1,LoanAmount,INDEX(PaymentSchedule[ENDING BALANCE],ROW()-ROW(PaymentSchedule[[#Headers],[BEGINNING BALANCE]])-1)),"")</f>
        <v>77613.889705450012</v>
      </c>
      <c r="E304" s="15">
        <f ca="1">IF(PaymentSchedule[[#This Row],[PMT NO]]&lt;&gt;"",ScheduledPayment,"")</f>
        <v>1304.1183412577773</v>
      </c>
      <c r="F30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0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04" s="15">
        <f ca="1">IF(PaymentSchedule[[#This Row],[PMT NO]]&lt;&gt;"",PaymentSchedule[[#This Row],[TOTAL PAYMENT]]-PaymentSchedule[[#This Row],[INTEREST]],"")</f>
        <v>996.89669450703764</v>
      </c>
      <c r="I304" s="15">
        <f ca="1">IF(PaymentSchedule[[#This Row],[PMT NO]]&lt;&gt;"",PaymentSchedule[[#This Row],[BEGINNING BALANCE]]*(InterestRate/PaymentsPerYear),"")</f>
        <v>307.22164675073964</v>
      </c>
      <c r="J30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76616.99301094297</v>
      </c>
      <c r="K304" s="15">
        <f ca="1">IF(PaymentSchedule[[#This Row],[PMT NO]]&lt;&gt;"",SUM(INDEX(PaymentSchedule[INTEREST],1,1):PaymentSchedule[[#This Row],[INTEREST]]),"")</f>
        <v>208723.66699947181</v>
      </c>
    </row>
    <row r="305" spans="2:11" x14ac:dyDescent="0.2">
      <c r="B305" s="11">
        <f ca="1">IF(LoanIsGood,IF(ROW()-ROW(PaymentSchedule[[#Headers],[PMT NO]])&gt;ScheduledNumberOfPayments,"",ROW()-ROW(PaymentSchedule[[#Headers],[PMT NO]])),"")</f>
        <v>294</v>
      </c>
      <c r="C305" s="13">
        <f ca="1">IF(PaymentSchedule[[#This Row],[PMT NO]]&lt;&gt;"",EOMONTH(LoanStartDate,ROW(PaymentSchedule[[#This Row],[PMT NO]])-ROW(PaymentSchedule[[#Headers],[PMT NO]])-2)+DAY(LoanStartDate),"")</f>
        <v>52869</v>
      </c>
      <c r="D305" s="15">
        <f ca="1">IF(PaymentSchedule[[#This Row],[PMT NO]]&lt;&gt;"",IF(ROW()-ROW(PaymentSchedule[[#Headers],[BEGINNING BALANCE]])=1,LoanAmount,INDEX(PaymentSchedule[ENDING BALANCE],ROW()-ROW(PaymentSchedule[[#Headers],[BEGINNING BALANCE]])-1)),"")</f>
        <v>76616.99301094297</v>
      </c>
      <c r="E305" s="15">
        <f ca="1">IF(PaymentSchedule[[#This Row],[PMT NO]]&lt;&gt;"",ScheduledPayment,"")</f>
        <v>1304.1183412577773</v>
      </c>
      <c r="F30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0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05" s="15">
        <f ca="1">IF(PaymentSchedule[[#This Row],[PMT NO]]&lt;&gt;"",PaymentSchedule[[#This Row],[TOTAL PAYMENT]]-PaymentSchedule[[#This Row],[INTEREST]],"")</f>
        <v>1000.8427439227946</v>
      </c>
      <c r="I305" s="15">
        <f ca="1">IF(PaymentSchedule[[#This Row],[PMT NO]]&lt;&gt;"",PaymentSchedule[[#This Row],[BEGINNING BALANCE]]*(InterestRate/PaymentsPerYear),"")</f>
        <v>303.27559733498259</v>
      </c>
      <c r="J30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75616.150267020173</v>
      </c>
      <c r="K305" s="15">
        <f ca="1">IF(PaymentSchedule[[#This Row],[PMT NO]]&lt;&gt;"",SUM(INDEX(PaymentSchedule[INTEREST],1,1):PaymentSchedule[[#This Row],[INTEREST]]),"")</f>
        <v>209026.9425968068</v>
      </c>
    </row>
    <row r="306" spans="2:11" x14ac:dyDescent="0.2">
      <c r="B306" s="11">
        <f ca="1">IF(LoanIsGood,IF(ROW()-ROW(PaymentSchedule[[#Headers],[PMT NO]])&gt;ScheduledNumberOfPayments,"",ROW()-ROW(PaymentSchedule[[#Headers],[PMT NO]])),"")</f>
        <v>295</v>
      </c>
      <c r="C306" s="13">
        <f ca="1">IF(PaymentSchedule[[#This Row],[PMT NO]]&lt;&gt;"",EOMONTH(LoanStartDate,ROW(PaymentSchedule[[#This Row],[PMT NO]])-ROW(PaymentSchedule[[#Headers],[PMT NO]])-2)+DAY(LoanStartDate),"")</f>
        <v>52899</v>
      </c>
      <c r="D306" s="15">
        <f ca="1">IF(PaymentSchedule[[#This Row],[PMT NO]]&lt;&gt;"",IF(ROW()-ROW(PaymentSchedule[[#Headers],[BEGINNING BALANCE]])=1,LoanAmount,INDEX(PaymentSchedule[ENDING BALANCE],ROW()-ROW(PaymentSchedule[[#Headers],[BEGINNING BALANCE]])-1)),"")</f>
        <v>75616.150267020173</v>
      </c>
      <c r="E306" s="15">
        <f ca="1">IF(PaymentSchedule[[#This Row],[PMT NO]]&lt;&gt;"",ScheduledPayment,"")</f>
        <v>1304.1183412577773</v>
      </c>
      <c r="F30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0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06" s="15">
        <f ca="1">IF(PaymentSchedule[[#This Row],[PMT NO]]&lt;&gt;"",PaymentSchedule[[#This Row],[TOTAL PAYMENT]]-PaymentSchedule[[#This Row],[INTEREST]],"")</f>
        <v>1004.804413117489</v>
      </c>
      <c r="I306" s="15">
        <f ca="1">IF(PaymentSchedule[[#This Row],[PMT NO]]&lt;&gt;"",PaymentSchedule[[#This Row],[BEGINNING BALANCE]]*(InterestRate/PaymentsPerYear),"")</f>
        <v>299.31392814028823</v>
      </c>
      <c r="J30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74611.345853902691</v>
      </c>
      <c r="K306" s="15">
        <f ca="1">IF(PaymentSchedule[[#This Row],[PMT NO]]&lt;&gt;"",SUM(INDEX(PaymentSchedule[INTEREST],1,1):PaymentSchedule[[#This Row],[INTEREST]]),"")</f>
        <v>209326.25652494709</v>
      </c>
    </row>
    <row r="307" spans="2:11" x14ac:dyDescent="0.2">
      <c r="B307" s="11">
        <f ca="1">IF(LoanIsGood,IF(ROW()-ROW(PaymentSchedule[[#Headers],[PMT NO]])&gt;ScheduledNumberOfPayments,"",ROW()-ROW(PaymentSchedule[[#Headers],[PMT NO]])),"")</f>
        <v>296</v>
      </c>
      <c r="C307" s="13">
        <f ca="1">IF(PaymentSchedule[[#This Row],[PMT NO]]&lt;&gt;"",EOMONTH(LoanStartDate,ROW(PaymentSchedule[[#This Row],[PMT NO]])-ROW(PaymentSchedule[[#Headers],[PMT NO]])-2)+DAY(LoanStartDate),"")</f>
        <v>52930</v>
      </c>
      <c r="D307" s="15">
        <f ca="1">IF(PaymentSchedule[[#This Row],[PMT NO]]&lt;&gt;"",IF(ROW()-ROW(PaymentSchedule[[#Headers],[BEGINNING BALANCE]])=1,LoanAmount,INDEX(PaymentSchedule[ENDING BALANCE],ROW()-ROW(PaymentSchedule[[#Headers],[BEGINNING BALANCE]])-1)),"")</f>
        <v>74611.345853902691</v>
      </c>
      <c r="E307" s="15">
        <f ca="1">IF(PaymentSchedule[[#This Row],[PMT NO]]&lt;&gt;"",ScheduledPayment,"")</f>
        <v>1304.1183412577773</v>
      </c>
      <c r="F30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0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07" s="15">
        <f ca="1">IF(PaymentSchedule[[#This Row],[PMT NO]]&lt;&gt;"",PaymentSchedule[[#This Row],[TOTAL PAYMENT]]-PaymentSchedule[[#This Row],[INTEREST]],"")</f>
        <v>1008.7817639194125</v>
      </c>
      <c r="I307" s="15">
        <f ca="1">IF(PaymentSchedule[[#This Row],[PMT NO]]&lt;&gt;"",PaymentSchedule[[#This Row],[BEGINNING BALANCE]]*(InterestRate/PaymentsPerYear),"")</f>
        <v>295.33657733836486</v>
      </c>
      <c r="J30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73602.56408998328</v>
      </c>
      <c r="K307" s="15">
        <f ca="1">IF(PaymentSchedule[[#This Row],[PMT NO]]&lt;&gt;"",SUM(INDEX(PaymentSchedule[INTEREST],1,1):PaymentSchedule[[#This Row],[INTEREST]]),"")</f>
        <v>209621.59310228546</v>
      </c>
    </row>
    <row r="308" spans="2:11" x14ac:dyDescent="0.2">
      <c r="B308" s="11">
        <f ca="1">IF(LoanIsGood,IF(ROW()-ROW(PaymentSchedule[[#Headers],[PMT NO]])&gt;ScheduledNumberOfPayments,"",ROW()-ROW(PaymentSchedule[[#Headers],[PMT NO]])),"")</f>
        <v>297</v>
      </c>
      <c r="C308" s="13">
        <f ca="1">IF(PaymentSchedule[[#This Row],[PMT NO]]&lt;&gt;"",EOMONTH(LoanStartDate,ROW(PaymentSchedule[[#This Row],[PMT NO]])-ROW(PaymentSchedule[[#Headers],[PMT NO]])-2)+DAY(LoanStartDate),"")</f>
        <v>52960</v>
      </c>
      <c r="D308" s="15">
        <f ca="1">IF(PaymentSchedule[[#This Row],[PMT NO]]&lt;&gt;"",IF(ROW()-ROW(PaymentSchedule[[#Headers],[BEGINNING BALANCE]])=1,LoanAmount,INDEX(PaymentSchedule[ENDING BALANCE],ROW()-ROW(PaymentSchedule[[#Headers],[BEGINNING BALANCE]])-1)),"")</f>
        <v>73602.56408998328</v>
      </c>
      <c r="E308" s="15">
        <f ca="1">IF(PaymentSchedule[[#This Row],[PMT NO]]&lt;&gt;"",ScheduledPayment,"")</f>
        <v>1304.1183412577773</v>
      </c>
      <c r="F30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0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08" s="15">
        <f ca="1">IF(PaymentSchedule[[#This Row],[PMT NO]]&lt;&gt;"",PaymentSchedule[[#This Row],[TOTAL PAYMENT]]-PaymentSchedule[[#This Row],[INTEREST]],"")</f>
        <v>1012.7748584015934</v>
      </c>
      <c r="I308" s="15">
        <f ca="1">IF(PaymentSchedule[[#This Row],[PMT NO]]&lt;&gt;"",PaymentSchedule[[#This Row],[BEGINNING BALANCE]]*(InterestRate/PaymentsPerYear),"")</f>
        <v>291.34348285618387</v>
      </c>
      <c r="J30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72589.789231581686</v>
      </c>
      <c r="K308" s="15">
        <f ca="1">IF(PaymentSchedule[[#This Row],[PMT NO]]&lt;&gt;"",SUM(INDEX(PaymentSchedule[INTEREST],1,1):PaymentSchedule[[#This Row],[INTEREST]]),"")</f>
        <v>209912.93658514164</v>
      </c>
    </row>
    <row r="309" spans="2:11" x14ac:dyDescent="0.2">
      <c r="B309" s="11">
        <f ca="1">IF(LoanIsGood,IF(ROW()-ROW(PaymentSchedule[[#Headers],[PMT NO]])&gt;ScheduledNumberOfPayments,"",ROW()-ROW(PaymentSchedule[[#Headers],[PMT NO]])),"")</f>
        <v>298</v>
      </c>
      <c r="C309" s="13">
        <f ca="1">IF(PaymentSchedule[[#This Row],[PMT NO]]&lt;&gt;"",EOMONTH(LoanStartDate,ROW(PaymentSchedule[[#This Row],[PMT NO]])-ROW(PaymentSchedule[[#Headers],[PMT NO]])-2)+DAY(LoanStartDate),"")</f>
        <v>52991</v>
      </c>
      <c r="D309" s="15">
        <f ca="1">IF(PaymentSchedule[[#This Row],[PMT NO]]&lt;&gt;"",IF(ROW()-ROW(PaymentSchedule[[#Headers],[BEGINNING BALANCE]])=1,LoanAmount,INDEX(PaymentSchedule[ENDING BALANCE],ROW()-ROW(PaymentSchedule[[#Headers],[BEGINNING BALANCE]])-1)),"")</f>
        <v>72589.789231581686</v>
      </c>
      <c r="E309" s="15">
        <f ca="1">IF(PaymentSchedule[[#This Row],[PMT NO]]&lt;&gt;"",ScheduledPayment,"")</f>
        <v>1304.1183412577773</v>
      </c>
      <c r="F30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0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09" s="15">
        <f ca="1">IF(PaymentSchedule[[#This Row],[PMT NO]]&lt;&gt;"",PaymentSchedule[[#This Row],[TOTAL PAYMENT]]-PaymentSchedule[[#This Row],[INTEREST]],"")</f>
        <v>1016.7837588827664</v>
      </c>
      <c r="I309" s="15">
        <f ca="1">IF(PaymentSchedule[[#This Row],[PMT NO]]&lt;&gt;"",PaymentSchedule[[#This Row],[BEGINNING BALANCE]]*(InterestRate/PaymentsPerYear),"")</f>
        <v>287.33458237501088</v>
      </c>
      <c r="J30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71573.005472698918</v>
      </c>
      <c r="K309" s="15">
        <f ca="1">IF(PaymentSchedule[[#This Row],[PMT NO]]&lt;&gt;"",SUM(INDEX(PaymentSchedule[INTEREST],1,1):PaymentSchedule[[#This Row],[INTEREST]]),"")</f>
        <v>210200.27116751665</v>
      </c>
    </row>
    <row r="310" spans="2:11" x14ac:dyDescent="0.2">
      <c r="B310" s="11">
        <f ca="1">IF(LoanIsGood,IF(ROW()-ROW(PaymentSchedule[[#Headers],[PMT NO]])&gt;ScheduledNumberOfPayments,"",ROW()-ROW(PaymentSchedule[[#Headers],[PMT NO]])),"")</f>
        <v>299</v>
      </c>
      <c r="C310" s="13">
        <f ca="1">IF(PaymentSchedule[[#This Row],[PMT NO]]&lt;&gt;"",EOMONTH(LoanStartDate,ROW(PaymentSchedule[[#This Row],[PMT NO]])-ROW(PaymentSchedule[[#Headers],[PMT NO]])-2)+DAY(LoanStartDate),"")</f>
        <v>53022</v>
      </c>
      <c r="D310" s="15">
        <f ca="1">IF(PaymentSchedule[[#This Row],[PMT NO]]&lt;&gt;"",IF(ROW()-ROW(PaymentSchedule[[#Headers],[BEGINNING BALANCE]])=1,LoanAmount,INDEX(PaymentSchedule[ENDING BALANCE],ROW()-ROW(PaymentSchedule[[#Headers],[BEGINNING BALANCE]])-1)),"")</f>
        <v>71573.005472698918</v>
      </c>
      <c r="E310" s="15">
        <f ca="1">IF(PaymentSchedule[[#This Row],[PMT NO]]&lt;&gt;"",ScheduledPayment,"")</f>
        <v>1304.1183412577773</v>
      </c>
      <c r="F31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1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10" s="15">
        <f ca="1">IF(PaymentSchedule[[#This Row],[PMT NO]]&lt;&gt;"",PaymentSchedule[[#This Row],[TOTAL PAYMENT]]-PaymentSchedule[[#This Row],[INTEREST]],"")</f>
        <v>1020.808527928344</v>
      </c>
      <c r="I310" s="15">
        <f ca="1">IF(PaymentSchedule[[#This Row],[PMT NO]]&lt;&gt;"",PaymentSchedule[[#This Row],[BEGINNING BALANCE]]*(InterestRate/PaymentsPerYear),"")</f>
        <v>283.30981332943327</v>
      </c>
      <c r="J31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70552.196944770578</v>
      </c>
      <c r="K310" s="15">
        <f ca="1">IF(PaymentSchedule[[#This Row],[PMT NO]]&lt;&gt;"",SUM(INDEX(PaymentSchedule[INTEREST],1,1):PaymentSchedule[[#This Row],[INTEREST]]),"")</f>
        <v>210483.58098084608</v>
      </c>
    </row>
    <row r="311" spans="2:11" x14ac:dyDescent="0.2">
      <c r="B311" s="11">
        <f ca="1">IF(LoanIsGood,IF(ROW()-ROW(PaymentSchedule[[#Headers],[PMT NO]])&gt;ScheduledNumberOfPayments,"",ROW()-ROW(PaymentSchedule[[#Headers],[PMT NO]])),"")</f>
        <v>300</v>
      </c>
      <c r="C311" s="13">
        <f ca="1">IF(PaymentSchedule[[#This Row],[PMT NO]]&lt;&gt;"",EOMONTH(LoanStartDate,ROW(PaymentSchedule[[#This Row],[PMT NO]])-ROW(PaymentSchedule[[#Headers],[PMT NO]])-2)+DAY(LoanStartDate),"")</f>
        <v>53050</v>
      </c>
      <c r="D311" s="15">
        <f ca="1">IF(PaymentSchedule[[#This Row],[PMT NO]]&lt;&gt;"",IF(ROW()-ROW(PaymentSchedule[[#Headers],[BEGINNING BALANCE]])=1,LoanAmount,INDEX(PaymentSchedule[ENDING BALANCE],ROW()-ROW(PaymentSchedule[[#Headers],[BEGINNING BALANCE]])-1)),"")</f>
        <v>70552.196944770578</v>
      </c>
      <c r="E311" s="15">
        <f ca="1">IF(PaymentSchedule[[#This Row],[PMT NO]]&lt;&gt;"",ScheduledPayment,"")</f>
        <v>1304.1183412577773</v>
      </c>
      <c r="F31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1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11" s="15">
        <f ca="1">IF(PaymentSchedule[[#This Row],[PMT NO]]&lt;&gt;"",PaymentSchedule[[#This Row],[TOTAL PAYMENT]]-PaymentSchedule[[#This Row],[INTEREST]],"")</f>
        <v>1024.8492283513938</v>
      </c>
      <c r="I311" s="15">
        <f ca="1">IF(PaymentSchedule[[#This Row],[PMT NO]]&lt;&gt;"",PaymentSchedule[[#This Row],[BEGINNING BALANCE]]*(InterestRate/PaymentsPerYear),"")</f>
        <v>279.26911290638355</v>
      </c>
      <c r="J31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69527.347716419186</v>
      </c>
      <c r="K311" s="15">
        <f ca="1">IF(PaymentSchedule[[#This Row],[PMT NO]]&lt;&gt;"",SUM(INDEX(PaymentSchedule[INTEREST],1,1):PaymentSchedule[[#This Row],[INTEREST]]),"")</f>
        <v>210762.85009375247</v>
      </c>
    </row>
    <row r="312" spans="2:11" x14ac:dyDescent="0.2">
      <c r="B312" s="11">
        <f ca="1">IF(LoanIsGood,IF(ROW()-ROW(PaymentSchedule[[#Headers],[PMT NO]])&gt;ScheduledNumberOfPayments,"",ROW()-ROW(PaymentSchedule[[#Headers],[PMT NO]])),"")</f>
        <v>301</v>
      </c>
      <c r="C312" s="13">
        <f ca="1">IF(PaymentSchedule[[#This Row],[PMT NO]]&lt;&gt;"",EOMONTH(LoanStartDate,ROW(PaymentSchedule[[#This Row],[PMT NO]])-ROW(PaymentSchedule[[#Headers],[PMT NO]])-2)+DAY(LoanStartDate),"")</f>
        <v>53081</v>
      </c>
      <c r="D312" s="15">
        <f ca="1">IF(PaymentSchedule[[#This Row],[PMT NO]]&lt;&gt;"",IF(ROW()-ROW(PaymentSchedule[[#Headers],[BEGINNING BALANCE]])=1,LoanAmount,INDEX(PaymentSchedule[ENDING BALANCE],ROW()-ROW(PaymentSchedule[[#Headers],[BEGINNING BALANCE]])-1)),"")</f>
        <v>69527.347716419186</v>
      </c>
      <c r="E312" s="15">
        <f ca="1">IF(PaymentSchedule[[#This Row],[PMT NO]]&lt;&gt;"",ScheduledPayment,"")</f>
        <v>1304.1183412577773</v>
      </c>
      <c r="F31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1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12" s="15">
        <f ca="1">IF(PaymentSchedule[[#This Row],[PMT NO]]&lt;&gt;"",PaymentSchedule[[#This Row],[TOTAL PAYMENT]]-PaymentSchedule[[#This Row],[INTEREST]],"")</f>
        <v>1028.9059232136181</v>
      </c>
      <c r="I312" s="15">
        <f ca="1">IF(PaymentSchedule[[#This Row],[PMT NO]]&lt;&gt;"",PaymentSchedule[[#This Row],[BEGINNING BALANCE]]*(InterestRate/PaymentsPerYear),"")</f>
        <v>275.21241804415928</v>
      </c>
      <c r="J31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68498.441793205566</v>
      </c>
      <c r="K312" s="15">
        <f ca="1">IF(PaymentSchedule[[#This Row],[PMT NO]]&lt;&gt;"",SUM(INDEX(PaymentSchedule[INTEREST],1,1):PaymentSchedule[[#This Row],[INTEREST]]),"")</f>
        <v>211038.06251179663</v>
      </c>
    </row>
    <row r="313" spans="2:11" x14ac:dyDescent="0.2">
      <c r="B313" s="11">
        <f ca="1">IF(LoanIsGood,IF(ROW()-ROW(PaymentSchedule[[#Headers],[PMT NO]])&gt;ScheduledNumberOfPayments,"",ROW()-ROW(PaymentSchedule[[#Headers],[PMT NO]])),"")</f>
        <v>302</v>
      </c>
      <c r="C313" s="13">
        <f ca="1">IF(PaymentSchedule[[#This Row],[PMT NO]]&lt;&gt;"",EOMONTH(LoanStartDate,ROW(PaymentSchedule[[#This Row],[PMT NO]])-ROW(PaymentSchedule[[#Headers],[PMT NO]])-2)+DAY(LoanStartDate),"")</f>
        <v>53111</v>
      </c>
      <c r="D313" s="15">
        <f ca="1">IF(PaymentSchedule[[#This Row],[PMT NO]]&lt;&gt;"",IF(ROW()-ROW(PaymentSchedule[[#Headers],[BEGINNING BALANCE]])=1,LoanAmount,INDEX(PaymentSchedule[ENDING BALANCE],ROW()-ROW(PaymentSchedule[[#Headers],[BEGINNING BALANCE]])-1)),"")</f>
        <v>68498.441793205566</v>
      </c>
      <c r="E313" s="15">
        <f ca="1">IF(PaymentSchedule[[#This Row],[PMT NO]]&lt;&gt;"",ScheduledPayment,"")</f>
        <v>1304.1183412577773</v>
      </c>
      <c r="F31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1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13" s="15">
        <f ca="1">IF(PaymentSchedule[[#This Row],[PMT NO]]&lt;&gt;"",PaymentSchedule[[#This Row],[TOTAL PAYMENT]]-PaymentSchedule[[#This Row],[INTEREST]],"")</f>
        <v>1032.9786758263385</v>
      </c>
      <c r="I313" s="15">
        <f ca="1">IF(PaymentSchedule[[#This Row],[PMT NO]]&lt;&gt;"",PaymentSchedule[[#This Row],[BEGINNING BALANCE]]*(InterestRate/PaymentsPerYear),"")</f>
        <v>271.13966543143874</v>
      </c>
      <c r="J31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67465.46311737923</v>
      </c>
      <c r="K313" s="15">
        <f ca="1">IF(PaymentSchedule[[#This Row],[PMT NO]]&lt;&gt;"",SUM(INDEX(PaymentSchedule[INTEREST],1,1):PaymentSchedule[[#This Row],[INTEREST]]),"")</f>
        <v>211309.20217722806</v>
      </c>
    </row>
    <row r="314" spans="2:11" x14ac:dyDescent="0.2">
      <c r="B314" s="11">
        <f ca="1">IF(LoanIsGood,IF(ROW()-ROW(PaymentSchedule[[#Headers],[PMT NO]])&gt;ScheduledNumberOfPayments,"",ROW()-ROW(PaymentSchedule[[#Headers],[PMT NO]])),"")</f>
        <v>303</v>
      </c>
      <c r="C314" s="13">
        <f ca="1">IF(PaymentSchedule[[#This Row],[PMT NO]]&lt;&gt;"",EOMONTH(LoanStartDate,ROW(PaymentSchedule[[#This Row],[PMT NO]])-ROW(PaymentSchedule[[#Headers],[PMT NO]])-2)+DAY(LoanStartDate),"")</f>
        <v>53142</v>
      </c>
      <c r="D314" s="15">
        <f ca="1">IF(PaymentSchedule[[#This Row],[PMT NO]]&lt;&gt;"",IF(ROW()-ROW(PaymentSchedule[[#Headers],[BEGINNING BALANCE]])=1,LoanAmount,INDEX(PaymentSchedule[ENDING BALANCE],ROW()-ROW(PaymentSchedule[[#Headers],[BEGINNING BALANCE]])-1)),"")</f>
        <v>67465.46311737923</v>
      </c>
      <c r="E314" s="15">
        <f ca="1">IF(PaymentSchedule[[#This Row],[PMT NO]]&lt;&gt;"",ScheduledPayment,"")</f>
        <v>1304.1183412577773</v>
      </c>
      <c r="F31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1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14" s="15">
        <f ca="1">IF(PaymentSchedule[[#This Row],[PMT NO]]&lt;&gt;"",PaymentSchedule[[#This Row],[TOTAL PAYMENT]]-PaymentSchedule[[#This Row],[INTEREST]],"")</f>
        <v>1037.0675497514844</v>
      </c>
      <c r="I314" s="15">
        <f ca="1">IF(PaymentSchedule[[#This Row],[PMT NO]]&lt;&gt;"",PaymentSchedule[[#This Row],[BEGINNING BALANCE]]*(InterestRate/PaymentsPerYear),"")</f>
        <v>267.0507915062928</v>
      </c>
      <c r="J31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66428.39556762774</v>
      </c>
      <c r="K314" s="15">
        <f ca="1">IF(PaymentSchedule[[#This Row],[PMT NO]]&lt;&gt;"",SUM(INDEX(PaymentSchedule[INTEREST],1,1):PaymentSchedule[[#This Row],[INTEREST]]),"")</f>
        <v>211576.25296873436</v>
      </c>
    </row>
    <row r="315" spans="2:11" x14ac:dyDescent="0.2">
      <c r="B315" s="11">
        <f ca="1">IF(LoanIsGood,IF(ROW()-ROW(PaymentSchedule[[#Headers],[PMT NO]])&gt;ScheduledNumberOfPayments,"",ROW()-ROW(PaymentSchedule[[#Headers],[PMT NO]])),"")</f>
        <v>304</v>
      </c>
      <c r="C315" s="13">
        <f ca="1">IF(PaymentSchedule[[#This Row],[PMT NO]]&lt;&gt;"",EOMONTH(LoanStartDate,ROW(PaymentSchedule[[#This Row],[PMT NO]])-ROW(PaymentSchedule[[#Headers],[PMT NO]])-2)+DAY(LoanStartDate),"")</f>
        <v>53172</v>
      </c>
      <c r="D315" s="15">
        <f ca="1">IF(PaymentSchedule[[#This Row],[PMT NO]]&lt;&gt;"",IF(ROW()-ROW(PaymentSchedule[[#Headers],[BEGINNING BALANCE]])=1,LoanAmount,INDEX(PaymentSchedule[ENDING BALANCE],ROW()-ROW(PaymentSchedule[[#Headers],[BEGINNING BALANCE]])-1)),"")</f>
        <v>66428.39556762774</v>
      </c>
      <c r="E315" s="15">
        <f ca="1">IF(PaymentSchedule[[#This Row],[PMT NO]]&lt;&gt;"",ScheduledPayment,"")</f>
        <v>1304.1183412577773</v>
      </c>
      <c r="F31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1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15" s="15">
        <f ca="1">IF(PaymentSchedule[[#This Row],[PMT NO]]&lt;&gt;"",PaymentSchedule[[#This Row],[TOTAL PAYMENT]]-PaymentSchedule[[#This Row],[INTEREST]],"")</f>
        <v>1041.1726088025841</v>
      </c>
      <c r="I315" s="15">
        <f ca="1">IF(PaymentSchedule[[#This Row],[PMT NO]]&lt;&gt;"",PaymentSchedule[[#This Row],[BEGINNING BALANCE]]*(InterestRate/PaymentsPerYear),"")</f>
        <v>262.94573245519314</v>
      </c>
      <c r="J31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65387.222958825158</v>
      </c>
      <c r="K315" s="15">
        <f ca="1">IF(PaymentSchedule[[#This Row],[PMT NO]]&lt;&gt;"",SUM(INDEX(PaymentSchedule[INTEREST],1,1):PaymentSchedule[[#This Row],[INTEREST]]),"")</f>
        <v>211839.19870118957</v>
      </c>
    </row>
    <row r="316" spans="2:11" x14ac:dyDescent="0.2">
      <c r="B316" s="11">
        <f ca="1">IF(LoanIsGood,IF(ROW()-ROW(PaymentSchedule[[#Headers],[PMT NO]])&gt;ScheduledNumberOfPayments,"",ROW()-ROW(PaymentSchedule[[#Headers],[PMT NO]])),"")</f>
        <v>305</v>
      </c>
      <c r="C316" s="13">
        <f ca="1">IF(PaymentSchedule[[#This Row],[PMT NO]]&lt;&gt;"",EOMONTH(LoanStartDate,ROW(PaymentSchedule[[#This Row],[PMT NO]])-ROW(PaymentSchedule[[#Headers],[PMT NO]])-2)+DAY(LoanStartDate),"")</f>
        <v>53203</v>
      </c>
      <c r="D316" s="15">
        <f ca="1">IF(PaymentSchedule[[#This Row],[PMT NO]]&lt;&gt;"",IF(ROW()-ROW(PaymentSchedule[[#Headers],[BEGINNING BALANCE]])=1,LoanAmount,INDEX(PaymentSchedule[ENDING BALANCE],ROW()-ROW(PaymentSchedule[[#Headers],[BEGINNING BALANCE]])-1)),"")</f>
        <v>65387.222958825158</v>
      </c>
      <c r="E316" s="15">
        <f ca="1">IF(PaymentSchedule[[#This Row],[PMT NO]]&lt;&gt;"",ScheduledPayment,"")</f>
        <v>1304.1183412577773</v>
      </c>
      <c r="F31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1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16" s="15">
        <f ca="1">IF(PaymentSchedule[[#This Row],[PMT NO]]&lt;&gt;"",PaymentSchedule[[#This Row],[TOTAL PAYMENT]]-PaymentSchedule[[#This Row],[INTEREST]],"")</f>
        <v>1045.293917045761</v>
      </c>
      <c r="I316" s="15">
        <f ca="1">IF(PaymentSchedule[[#This Row],[PMT NO]]&lt;&gt;"",PaymentSchedule[[#This Row],[BEGINNING BALANCE]]*(InterestRate/PaymentsPerYear),"")</f>
        <v>258.82442421201625</v>
      </c>
      <c r="J31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64341.929041779396</v>
      </c>
      <c r="K316" s="15">
        <f ca="1">IF(PaymentSchedule[[#This Row],[PMT NO]]&lt;&gt;"",SUM(INDEX(PaymentSchedule[INTEREST],1,1):PaymentSchedule[[#This Row],[INTEREST]]),"")</f>
        <v>212098.02312540158</v>
      </c>
    </row>
    <row r="317" spans="2:11" x14ac:dyDescent="0.2">
      <c r="B317" s="11">
        <f ca="1">IF(LoanIsGood,IF(ROW()-ROW(PaymentSchedule[[#Headers],[PMT NO]])&gt;ScheduledNumberOfPayments,"",ROW()-ROW(PaymentSchedule[[#Headers],[PMT NO]])),"")</f>
        <v>306</v>
      </c>
      <c r="C317" s="13">
        <f ca="1">IF(PaymentSchedule[[#This Row],[PMT NO]]&lt;&gt;"",EOMONTH(LoanStartDate,ROW(PaymentSchedule[[#This Row],[PMT NO]])-ROW(PaymentSchedule[[#Headers],[PMT NO]])-2)+DAY(LoanStartDate),"")</f>
        <v>53234</v>
      </c>
      <c r="D317" s="15">
        <f ca="1">IF(PaymentSchedule[[#This Row],[PMT NO]]&lt;&gt;"",IF(ROW()-ROW(PaymentSchedule[[#Headers],[BEGINNING BALANCE]])=1,LoanAmount,INDEX(PaymentSchedule[ENDING BALANCE],ROW()-ROW(PaymentSchedule[[#Headers],[BEGINNING BALANCE]])-1)),"")</f>
        <v>64341.929041779396</v>
      </c>
      <c r="E317" s="15">
        <f ca="1">IF(PaymentSchedule[[#This Row],[PMT NO]]&lt;&gt;"",ScheduledPayment,"")</f>
        <v>1304.1183412577773</v>
      </c>
      <c r="F31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1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17" s="15">
        <f ca="1">IF(PaymentSchedule[[#This Row],[PMT NO]]&lt;&gt;"",PaymentSchedule[[#This Row],[TOTAL PAYMENT]]-PaymentSchedule[[#This Row],[INTEREST]],"")</f>
        <v>1049.4315388007337</v>
      </c>
      <c r="I317" s="15">
        <f ca="1">IF(PaymentSchedule[[#This Row],[PMT NO]]&lt;&gt;"",PaymentSchedule[[#This Row],[BEGINNING BALANCE]]*(InterestRate/PaymentsPerYear),"")</f>
        <v>254.68680245704346</v>
      </c>
      <c r="J31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63292.497502978666</v>
      </c>
      <c r="K317" s="15">
        <f ca="1">IF(PaymentSchedule[[#This Row],[PMT NO]]&lt;&gt;"",SUM(INDEX(PaymentSchedule[INTEREST],1,1):PaymentSchedule[[#This Row],[INTEREST]]),"")</f>
        <v>212352.70992785864</v>
      </c>
    </row>
    <row r="318" spans="2:11" x14ac:dyDescent="0.2">
      <c r="B318" s="11">
        <f ca="1">IF(LoanIsGood,IF(ROW()-ROW(PaymentSchedule[[#Headers],[PMT NO]])&gt;ScheduledNumberOfPayments,"",ROW()-ROW(PaymentSchedule[[#Headers],[PMT NO]])),"")</f>
        <v>307</v>
      </c>
      <c r="C318" s="13">
        <f ca="1">IF(PaymentSchedule[[#This Row],[PMT NO]]&lt;&gt;"",EOMONTH(LoanStartDate,ROW(PaymentSchedule[[#This Row],[PMT NO]])-ROW(PaymentSchedule[[#Headers],[PMT NO]])-2)+DAY(LoanStartDate),"")</f>
        <v>53264</v>
      </c>
      <c r="D318" s="15">
        <f ca="1">IF(PaymentSchedule[[#This Row],[PMT NO]]&lt;&gt;"",IF(ROW()-ROW(PaymentSchedule[[#Headers],[BEGINNING BALANCE]])=1,LoanAmount,INDEX(PaymentSchedule[ENDING BALANCE],ROW()-ROW(PaymentSchedule[[#Headers],[BEGINNING BALANCE]])-1)),"")</f>
        <v>63292.497502978666</v>
      </c>
      <c r="E318" s="15">
        <f ca="1">IF(PaymentSchedule[[#This Row],[PMT NO]]&lt;&gt;"",ScheduledPayment,"")</f>
        <v>1304.1183412577773</v>
      </c>
      <c r="F31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1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18" s="15">
        <f ca="1">IF(PaymentSchedule[[#This Row],[PMT NO]]&lt;&gt;"",PaymentSchedule[[#This Row],[TOTAL PAYMENT]]-PaymentSchedule[[#This Row],[INTEREST]],"")</f>
        <v>1053.58553864182</v>
      </c>
      <c r="I318" s="15">
        <f ca="1">IF(PaymentSchedule[[#This Row],[PMT NO]]&lt;&gt;"",PaymentSchedule[[#This Row],[BEGINNING BALANCE]]*(InterestRate/PaymentsPerYear),"")</f>
        <v>250.53280261595725</v>
      </c>
      <c r="J31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62238.911964336847</v>
      </c>
      <c r="K318" s="15">
        <f ca="1">IF(PaymentSchedule[[#This Row],[PMT NO]]&lt;&gt;"",SUM(INDEX(PaymentSchedule[INTEREST],1,1):PaymentSchedule[[#This Row],[INTEREST]]),"")</f>
        <v>212603.24273047459</v>
      </c>
    </row>
    <row r="319" spans="2:11" x14ac:dyDescent="0.2">
      <c r="B319" s="11">
        <f ca="1">IF(LoanIsGood,IF(ROW()-ROW(PaymentSchedule[[#Headers],[PMT NO]])&gt;ScheduledNumberOfPayments,"",ROW()-ROW(PaymentSchedule[[#Headers],[PMT NO]])),"")</f>
        <v>308</v>
      </c>
      <c r="C319" s="13">
        <f ca="1">IF(PaymentSchedule[[#This Row],[PMT NO]]&lt;&gt;"",EOMONTH(LoanStartDate,ROW(PaymentSchedule[[#This Row],[PMT NO]])-ROW(PaymentSchedule[[#Headers],[PMT NO]])-2)+DAY(LoanStartDate),"")</f>
        <v>53295</v>
      </c>
      <c r="D319" s="15">
        <f ca="1">IF(PaymentSchedule[[#This Row],[PMT NO]]&lt;&gt;"",IF(ROW()-ROW(PaymentSchedule[[#Headers],[BEGINNING BALANCE]])=1,LoanAmount,INDEX(PaymentSchedule[ENDING BALANCE],ROW()-ROW(PaymentSchedule[[#Headers],[BEGINNING BALANCE]])-1)),"")</f>
        <v>62238.911964336847</v>
      </c>
      <c r="E319" s="15">
        <f ca="1">IF(PaymentSchedule[[#This Row],[PMT NO]]&lt;&gt;"",ScheduledPayment,"")</f>
        <v>1304.1183412577773</v>
      </c>
      <c r="F31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1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19" s="15">
        <f ca="1">IF(PaymentSchedule[[#This Row],[PMT NO]]&lt;&gt;"",PaymentSchedule[[#This Row],[TOTAL PAYMENT]]-PaymentSchedule[[#This Row],[INTEREST]],"")</f>
        <v>1057.755981398944</v>
      </c>
      <c r="I319" s="15">
        <f ca="1">IF(PaymentSchedule[[#This Row],[PMT NO]]&lt;&gt;"",PaymentSchedule[[#This Row],[BEGINNING BALANCE]]*(InterestRate/PaymentsPerYear),"")</f>
        <v>246.36235985883337</v>
      </c>
      <c r="J31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61181.155982937904</v>
      </c>
      <c r="K319" s="15">
        <f ca="1">IF(PaymentSchedule[[#This Row],[PMT NO]]&lt;&gt;"",SUM(INDEX(PaymentSchedule[INTEREST],1,1):PaymentSchedule[[#This Row],[INTEREST]]),"")</f>
        <v>212849.60509033344</v>
      </c>
    </row>
    <row r="320" spans="2:11" x14ac:dyDescent="0.2">
      <c r="B320" s="11">
        <f ca="1">IF(LoanIsGood,IF(ROW()-ROW(PaymentSchedule[[#Headers],[PMT NO]])&gt;ScheduledNumberOfPayments,"",ROW()-ROW(PaymentSchedule[[#Headers],[PMT NO]])),"")</f>
        <v>309</v>
      </c>
      <c r="C320" s="13">
        <f ca="1">IF(PaymentSchedule[[#This Row],[PMT NO]]&lt;&gt;"",EOMONTH(LoanStartDate,ROW(PaymentSchedule[[#This Row],[PMT NO]])-ROW(PaymentSchedule[[#Headers],[PMT NO]])-2)+DAY(LoanStartDate),"")</f>
        <v>53325</v>
      </c>
      <c r="D320" s="15">
        <f ca="1">IF(PaymentSchedule[[#This Row],[PMT NO]]&lt;&gt;"",IF(ROW()-ROW(PaymentSchedule[[#Headers],[BEGINNING BALANCE]])=1,LoanAmount,INDEX(PaymentSchedule[ENDING BALANCE],ROW()-ROW(PaymentSchedule[[#Headers],[BEGINNING BALANCE]])-1)),"")</f>
        <v>61181.155982937904</v>
      </c>
      <c r="E320" s="15">
        <f ca="1">IF(PaymentSchedule[[#This Row],[PMT NO]]&lt;&gt;"",ScheduledPayment,"")</f>
        <v>1304.1183412577773</v>
      </c>
      <c r="F32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20" s="15">
        <f ca="1">IF(PaymentSchedule[[#This Row],[PMT NO]]&lt;&gt;"",PaymentSchedule[[#This Row],[TOTAL PAYMENT]]-PaymentSchedule[[#This Row],[INTEREST]],"")</f>
        <v>1061.9429321586481</v>
      </c>
      <c r="I320" s="15">
        <f ca="1">IF(PaymentSchedule[[#This Row],[PMT NO]]&lt;&gt;"",PaymentSchedule[[#This Row],[BEGINNING BALANCE]]*(InterestRate/PaymentsPerYear),"")</f>
        <v>242.17540909912921</v>
      </c>
      <c r="J32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60119.213050779254</v>
      </c>
      <c r="K320" s="15">
        <f ca="1">IF(PaymentSchedule[[#This Row],[PMT NO]]&lt;&gt;"",SUM(INDEX(PaymentSchedule[INTEREST],1,1):PaymentSchedule[[#This Row],[INTEREST]]),"")</f>
        <v>213091.78049943256</v>
      </c>
    </row>
    <row r="321" spans="2:11" x14ac:dyDescent="0.2">
      <c r="B321" s="11">
        <f ca="1">IF(LoanIsGood,IF(ROW()-ROW(PaymentSchedule[[#Headers],[PMT NO]])&gt;ScheduledNumberOfPayments,"",ROW()-ROW(PaymentSchedule[[#Headers],[PMT NO]])),"")</f>
        <v>310</v>
      </c>
      <c r="C321" s="13">
        <f ca="1">IF(PaymentSchedule[[#This Row],[PMT NO]]&lt;&gt;"",EOMONTH(LoanStartDate,ROW(PaymentSchedule[[#This Row],[PMT NO]])-ROW(PaymentSchedule[[#Headers],[PMT NO]])-2)+DAY(LoanStartDate),"")</f>
        <v>53356</v>
      </c>
      <c r="D321" s="15">
        <f ca="1">IF(PaymentSchedule[[#This Row],[PMT NO]]&lt;&gt;"",IF(ROW()-ROW(PaymentSchedule[[#Headers],[BEGINNING BALANCE]])=1,LoanAmount,INDEX(PaymentSchedule[ENDING BALANCE],ROW()-ROW(PaymentSchedule[[#Headers],[BEGINNING BALANCE]])-1)),"")</f>
        <v>60119.213050779254</v>
      </c>
      <c r="E321" s="15">
        <f ca="1">IF(PaymentSchedule[[#This Row],[PMT NO]]&lt;&gt;"",ScheduledPayment,"")</f>
        <v>1304.1183412577773</v>
      </c>
      <c r="F32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21" s="15">
        <f ca="1">IF(PaymentSchedule[[#This Row],[PMT NO]]&lt;&gt;"",PaymentSchedule[[#This Row],[TOTAL PAYMENT]]-PaymentSchedule[[#This Row],[INTEREST]],"")</f>
        <v>1066.1464562651095</v>
      </c>
      <c r="I321" s="15">
        <f ca="1">IF(PaymentSchedule[[#This Row],[PMT NO]]&lt;&gt;"",PaymentSchedule[[#This Row],[BEGINNING BALANCE]]*(InterestRate/PaymentsPerYear),"")</f>
        <v>237.9718849926679</v>
      </c>
      <c r="J32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59053.066594514145</v>
      </c>
      <c r="K321" s="15">
        <f ca="1">IF(PaymentSchedule[[#This Row],[PMT NO]]&lt;&gt;"",SUM(INDEX(PaymentSchedule[INTEREST],1,1):PaymentSchedule[[#This Row],[INTEREST]]),"")</f>
        <v>213329.75238442523</v>
      </c>
    </row>
    <row r="322" spans="2:11" x14ac:dyDescent="0.2">
      <c r="B322" s="11">
        <f ca="1">IF(LoanIsGood,IF(ROW()-ROW(PaymentSchedule[[#Headers],[PMT NO]])&gt;ScheduledNumberOfPayments,"",ROW()-ROW(PaymentSchedule[[#Headers],[PMT NO]])),"")</f>
        <v>311</v>
      </c>
      <c r="C322" s="13">
        <f ca="1">IF(PaymentSchedule[[#This Row],[PMT NO]]&lt;&gt;"",EOMONTH(LoanStartDate,ROW(PaymentSchedule[[#This Row],[PMT NO]])-ROW(PaymentSchedule[[#Headers],[PMT NO]])-2)+DAY(LoanStartDate),"")</f>
        <v>53387</v>
      </c>
      <c r="D322" s="15">
        <f ca="1">IF(PaymentSchedule[[#This Row],[PMT NO]]&lt;&gt;"",IF(ROW()-ROW(PaymentSchedule[[#Headers],[BEGINNING BALANCE]])=1,LoanAmount,INDEX(PaymentSchedule[ENDING BALANCE],ROW()-ROW(PaymentSchedule[[#Headers],[BEGINNING BALANCE]])-1)),"")</f>
        <v>59053.066594514145</v>
      </c>
      <c r="E322" s="15">
        <f ca="1">IF(PaymentSchedule[[#This Row],[PMT NO]]&lt;&gt;"",ScheduledPayment,"")</f>
        <v>1304.1183412577773</v>
      </c>
      <c r="F32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22" s="15">
        <f ca="1">IF(PaymentSchedule[[#This Row],[PMT NO]]&lt;&gt;"",PaymentSchedule[[#This Row],[TOTAL PAYMENT]]-PaymentSchedule[[#This Row],[INTEREST]],"")</f>
        <v>1070.3666193211589</v>
      </c>
      <c r="I322" s="15">
        <f ca="1">IF(PaymentSchedule[[#This Row],[PMT NO]]&lt;&gt;"",PaymentSchedule[[#This Row],[BEGINNING BALANCE]]*(InterestRate/PaymentsPerYear),"")</f>
        <v>233.75172193661851</v>
      </c>
      <c r="J32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57982.699975192983</v>
      </c>
      <c r="K322" s="15">
        <f ca="1">IF(PaymentSchedule[[#This Row],[PMT NO]]&lt;&gt;"",SUM(INDEX(PaymentSchedule[INTEREST],1,1):PaymentSchedule[[#This Row],[INTEREST]]),"")</f>
        <v>213563.50410636186</v>
      </c>
    </row>
    <row r="323" spans="2:11" x14ac:dyDescent="0.2">
      <c r="B323" s="11">
        <f ca="1">IF(LoanIsGood,IF(ROW()-ROW(PaymentSchedule[[#Headers],[PMT NO]])&gt;ScheduledNumberOfPayments,"",ROW()-ROW(PaymentSchedule[[#Headers],[PMT NO]])),"")</f>
        <v>312</v>
      </c>
      <c r="C323" s="13">
        <f ca="1">IF(PaymentSchedule[[#This Row],[PMT NO]]&lt;&gt;"",EOMONTH(LoanStartDate,ROW(PaymentSchedule[[#This Row],[PMT NO]])-ROW(PaymentSchedule[[#Headers],[PMT NO]])-2)+DAY(LoanStartDate),"")</f>
        <v>53415</v>
      </c>
      <c r="D323" s="15">
        <f ca="1">IF(PaymentSchedule[[#This Row],[PMT NO]]&lt;&gt;"",IF(ROW()-ROW(PaymentSchedule[[#Headers],[BEGINNING BALANCE]])=1,LoanAmount,INDEX(PaymentSchedule[ENDING BALANCE],ROW()-ROW(PaymentSchedule[[#Headers],[BEGINNING BALANCE]])-1)),"")</f>
        <v>57982.699975192983</v>
      </c>
      <c r="E323" s="15">
        <f ca="1">IF(PaymentSchedule[[#This Row],[PMT NO]]&lt;&gt;"",ScheduledPayment,"")</f>
        <v>1304.1183412577773</v>
      </c>
      <c r="F32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23" s="15">
        <f ca="1">IF(PaymentSchedule[[#This Row],[PMT NO]]&lt;&gt;"",PaymentSchedule[[#This Row],[TOTAL PAYMENT]]-PaymentSchedule[[#This Row],[INTEREST]],"")</f>
        <v>1074.603487189305</v>
      </c>
      <c r="I323" s="15">
        <f ca="1">IF(PaymentSchedule[[#This Row],[PMT NO]]&lt;&gt;"",PaymentSchedule[[#This Row],[BEGINNING BALANCE]]*(InterestRate/PaymentsPerYear),"")</f>
        <v>229.51485406847223</v>
      </c>
      <c r="J32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56908.096488003677</v>
      </c>
      <c r="K323" s="15">
        <f ca="1">IF(PaymentSchedule[[#This Row],[PMT NO]]&lt;&gt;"",SUM(INDEX(PaymentSchedule[INTEREST],1,1):PaymentSchedule[[#This Row],[INTEREST]]),"")</f>
        <v>213793.01896043032</v>
      </c>
    </row>
    <row r="324" spans="2:11" x14ac:dyDescent="0.2">
      <c r="B324" s="11">
        <f ca="1">IF(LoanIsGood,IF(ROW()-ROW(PaymentSchedule[[#Headers],[PMT NO]])&gt;ScheduledNumberOfPayments,"",ROW()-ROW(PaymentSchedule[[#Headers],[PMT NO]])),"")</f>
        <v>313</v>
      </c>
      <c r="C324" s="13">
        <f ca="1">IF(PaymentSchedule[[#This Row],[PMT NO]]&lt;&gt;"",EOMONTH(LoanStartDate,ROW(PaymentSchedule[[#This Row],[PMT NO]])-ROW(PaymentSchedule[[#Headers],[PMT NO]])-2)+DAY(LoanStartDate),"")</f>
        <v>53446</v>
      </c>
      <c r="D324" s="15">
        <f ca="1">IF(PaymentSchedule[[#This Row],[PMT NO]]&lt;&gt;"",IF(ROW()-ROW(PaymentSchedule[[#Headers],[BEGINNING BALANCE]])=1,LoanAmount,INDEX(PaymentSchedule[ENDING BALANCE],ROW()-ROW(PaymentSchedule[[#Headers],[BEGINNING BALANCE]])-1)),"")</f>
        <v>56908.096488003677</v>
      </c>
      <c r="E324" s="15">
        <f ca="1">IF(PaymentSchedule[[#This Row],[PMT NO]]&lt;&gt;"",ScheduledPayment,"")</f>
        <v>1304.1183412577773</v>
      </c>
      <c r="F32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24" s="15">
        <f ca="1">IF(PaymentSchedule[[#This Row],[PMT NO]]&lt;&gt;"",PaymentSchedule[[#This Row],[TOTAL PAYMENT]]-PaymentSchedule[[#This Row],[INTEREST]],"")</f>
        <v>1078.8571259927626</v>
      </c>
      <c r="I324" s="15">
        <f ca="1">IF(PaymentSchedule[[#This Row],[PMT NO]]&lt;&gt;"",PaymentSchedule[[#This Row],[BEGINNING BALANCE]]*(InterestRate/PaymentsPerYear),"")</f>
        <v>225.26121526501458</v>
      </c>
      <c r="J32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55829.239362010914</v>
      </c>
      <c r="K324" s="15">
        <f ca="1">IF(PaymentSchedule[[#This Row],[PMT NO]]&lt;&gt;"",SUM(INDEX(PaymentSchedule[INTEREST],1,1):PaymentSchedule[[#This Row],[INTEREST]]),"")</f>
        <v>214018.28017569534</v>
      </c>
    </row>
    <row r="325" spans="2:11" x14ac:dyDescent="0.2">
      <c r="B325" s="11">
        <f ca="1">IF(LoanIsGood,IF(ROW()-ROW(PaymentSchedule[[#Headers],[PMT NO]])&gt;ScheduledNumberOfPayments,"",ROW()-ROW(PaymentSchedule[[#Headers],[PMT NO]])),"")</f>
        <v>314</v>
      </c>
      <c r="C325" s="13">
        <f ca="1">IF(PaymentSchedule[[#This Row],[PMT NO]]&lt;&gt;"",EOMONTH(LoanStartDate,ROW(PaymentSchedule[[#This Row],[PMT NO]])-ROW(PaymentSchedule[[#Headers],[PMT NO]])-2)+DAY(LoanStartDate),"")</f>
        <v>53476</v>
      </c>
      <c r="D325" s="15">
        <f ca="1">IF(PaymentSchedule[[#This Row],[PMT NO]]&lt;&gt;"",IF(ROW()-ROW(PaymentSchedule[[#Headers],[BEGINNING BALANCE]])=1,LoanAmount,INDEX(PaymentSchedule[ENDING BALANCE],ROW()-ROW(PaymentSchedule[[#Headers],[BEGINNING BALANCE]])-1)),"")</f>
        <v>55829.239362010914</v>
      </c>
      <c r="E325" s="15">
        <f ca="1">IF(PaymentSchedule[[#This Row],[PMT NO]]&lt;&gt;"",ScheduledPayment,"")</f>
        <v>1304.1183412577773</v>
      </c>
      <c r="F32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25" s="15">
        <f ca="1">IF(PaymentSchedule[[#This Row],[PMT NO]]&lt;&gt;"",PaymentSchedule[[#This Row],[TOTAL PAYMENT]]-PaymentSchedule[[#This Row],[INTEREST]],"")</f>
        <v>1083.127602116484</v>
      </c>
      <c r="I325" s="15">
        <f ca="1">IF(PaymentSchedule[[#This Row],[PMT NO]]&lt;&gt;"",PaymentSchedule[[#This Row],[BEGINNING BALANCE]]*(InterestRate/PaymentsPerYear),"")</f>
        <v>220.99073914129323</v>
      </c>
      <c r="J32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54746.111759894433</v>
      </c>
      <c r="K325" s="15">
        <f ca="1">IF(PaymentSchedule[[#This Row],[PMT NO]]&lt;&gt;"",SUM(INDEX(PaymentSchedule[INTEREST],1,1):PaymentSchedule[[#This Row],[INTEREST]]),"")</f>
        <v>214239.27091483664</v>
      </c>
    </row>
    <row r="326" spans="2:11" x14ac:dyDescent="0.2">
      <c r="B326" s="11">
        <f ca="1">IF(LoanIsGood,IF(ROW()-ROW(PaymentSchedule[[#Headers],[PMT NO]])&gt;ScheduledNumberOfPayments,"",ROW()-ROW(PaymentSchedule[[#Headers],[PMT NO]])),"")</f>
        <v>315</v>
      </c>
      <c r="C326" s="13">
        <f ca="1">IF(PaymentSchedule[[#This Row],[PMT NO]]&lt;&gt;"",EOMONTH(LoanStartDate,ROW(PaymentSchedule[[#This Row],[PMT NO]])-ROW(PaymentSchedule[[#Headers],[PMT NO]])-2)+DAY(LoanStartDate),"")</f>
        <v>53507</v>
      </c>
      <c r="D326" s="15">
        <f ca="1">IF(PaymentSchedule[[#This Row],[PMT NO]]&lt;&gt;"",IF(ROW()-ROW(PaymentSchedule[[#Headers],[BEGINNING BALANCE]])=1,LoanAmount,INDEX(PaymentSchedule[ENDING BALANCE],ROW()-ROW(PaymentSchedule[[#Headers],[BEGINNING BALANCE]])-1)),"")</f>
        <v>54746.111759894433</v>
      </c>
      <c r="E326" s="15">
        <f ca="1">IF(PaymentSchedule[[#This Row],[PMT NO]]&lt;&gt;"",ScheduledPayment,"")</f>
        <v>1304.1183412577773</v>
      </c>
      <c r="F32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26" s="15">
        <f ca="1">IF(PaymentSchedule[[#This Row],[PMT NO]]&lt;&gt;"",PaymentSchedule[[#This Row],[TOTAL PAYMENT]]-PaymentSchedule[[#This Row],[INTEREST]],"")</f>
        <v>1087.4149822081952</v>
      </c>
      <c r="I326" s="15">
        <f ca="1">IF(PaymentSchedule[[#This Row],[PMT NO]]&lt;&gt;"",PaymentSchedule[[#This Row],[BEGINNING BALANCE]]*(InterestRate/PaymentsPerYear),"")</f>
        <v>216.70335904958216</v>
      </c>
      <c r="J32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53658.696777686237</v>
      </c>
      <c r="K326" s="15">
        <f ca="1">IF(PaymentSchedule[[#This Row],[PMT NO]]&lt;&gt;"",SUM(INDEX(PaymentSchedule[INTEREST],1,1):PaymentSchedule[[#This Row],[INTEREST]]),"")</f>
        <v>214455.97427388621</v>
      </c>
    </row>
    <row r="327" spans="2:11" x14ac:dyDescent="0.2">
      <c r="B327" s="11">
        <f ca="1">IF(LoanIsGood,IF(ROW()-ROW(PaymentSchedule[[#Headers],[PMT NO]])&gt;ScheduledNumberOfPayments,"",ROW()-ROW(PaymentSchedule[[#Headers],[PMT NO]])),"")</f>
        <v>316</v>
      </c>
      <c r="C327" s="13">
        <f ca="1">IF(PaymentSchedule[[#This Row],[PMT NO]]&lt;&gt;"",EOMONTH(LoanStartDate,ROW(PaymentSchedule[[#This Row],[PMT NO]])-ROW(PaymentSchedule[[#Headers],[PMT NO]])-2)+DAY(LoanStartDate),"")</f>
        <v>53537</v>
      </c>
      <c r="D327" s="15">
        <f ca="1">IF(PaymentSchedule[[#This Row],[PMT NO]]&lt;&gt;"",IF(ROW()-ROW(PaymentSchedule[[#Headers],[BEGINNING BALANCE]])=1,LoanAmount,INDEX(PaymentSchedule[ENDING BALANCE],ROW()-ROW(PaymentSchedule[[#Headers],[BEGINNING BALANCE]])-1)),"")</f>
        <v>53658.696777686237</v>
      </c>
      <c r="E327" s="15">
        <f ca="1">IF(PaymentSchedule[[#This Row],[PMT NO]]&lt;&gt;"",ScheduledPayment,"")</f>
        <v>1304.1183412577773</v>
      </c>
      <c r="F32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27" s="15">
        <f ca="1">IF(PaymentSchedule[[#This Row],[PMT NO]]&lt;&gt;"",PaymentSchedule[[#This Row],[TOTAL PAYMENT]]-PaymentSchedule[[#This Row],[INTEREST]],"")</f>
        <v>1091.7193331794358</v>
      </c>
      <c r="I327" s="15">
        <f ca="1">IF(PaymentSchedule[[#This Row],[PMT NO]]&lt;&gt;"",PaymentSchedule[[#This Row],[BEGINNING BALANCE]]*(InterestRate/PaymentsPerYear),"")</f>
        <v>212.39900807834138</v>
      </c>
      <c r="J32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52566.977444506803</v>
      </c>
      <c r="K327" s="15">
        <f ca="1">IF(PaymentSchedule[[#This Row],[PMT NO]]&lt;&gt;"",SUM(INDEX(PaymentSchedule[INTEREST],1,1):PaymentSchedule[[#This Row],[INTEREST]]),"")</f>
        <v>214668.37328196457</v>
      </c>
    </row>
    <row r="328" spans="2:11" x14ac:dyDescent="0.2">
      <c r="B328" s="11">
        <f ca="1">IF(LoanIsGood,IF(ROW()-ROW(PaymentSchedule[[#Headers],[PMT NO]])&gt;ScheduledNumberOfPayments,"",ROW()-ROW(PaymentSchedule[[#Headers],[PMT NO]])),"")</f>
        <v>317</v>
      </c>
      <c r="C328" s="13">
        <f ca="1">IF(PaymentSchedule[[#This Row],[PMT NO]]&lt;&gt;"",EOMONTH(LoanStartDate,ROW(PaymentSchedule[[#This Row],[PMT NO]])-ROW(PaymentSchedule[[#Headers],[PMT NO]])-2)+DAY(LoanStartDate),"")</f>
        <v>53568</v>
      </c>
      <c r="D328" s="15">
        <f ca="1">IF(PaymentSchedule[[#This Row],[PMT NO]]&lt;&gt;"",IF(ROW()-ROW(PaymentSchedule[[#Headers],[BEGINNING BALANCE]])=1,LoanAmount,INDEX(PaymentSchedule[ENDING BALANCE],ROW()-ROW(PaymentSchedule[[#Headers],[BEGINNING BALANCE]])-1)),"")</f>
        <v>52566.977444506803</v>
      </c>
      <c r="E328" s="15">
        <f ca="1">IF(PaymentSchedule[[#This Row],[PMT NO]]&lt;&gt;"",ScheduledPayment,"")</f>
        <v>1304.1183412577773</v>
      </c>
      <c r="F32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28" s="15">
        <f ca="1">IF(PaymentSchedule[[#This Row],[PMT NO]]&lt;&gt;"",PaymentSchedule[[#This Row],[TOTAL PAYMENT]]-PaymentSchedule[[#This Row],[INTEREST]],"")</f>
        <v>1096.0407222066044</v>
      </c>
      <c r="I328" s="15">
        <f ca="1">IF(PaymentSchedule[[#This Row],[PMT NO]]&lt;&gt;"",PaymentSchedule[[#This Row],[BEGINNING BALANCE]]*(InterestRate/PaymentsPerYear),"")</f>
        <v>208.07761905117277</v>
      </c>
      <c r="J32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51470.936722300197</v>
      </c>
      <c r="K328" s="15">
        <f ca="1">IF(PaymentSchedule[[#This Row],[PMT NO]]&lt;&gt;"",SUM(INDEX(PaymentSchedule[INTEREST],1,1):PaymentSchedule[[#This Row],[INTEREST]]),"")</f>
        <v>214876.45090101575</v>
      </c>
    </row>
    <row r="329" spans="2:11" x14ac:dyDescent="0.2">
      <c r="B329" s="11">
        <f ca="1">IF(LoanIsGood,IF(ROW()-ROW(PaymentSchedule[[#Headers],[PMT NO]])&gt;ScheduledNumberOfPayments,"",ROW()-ROW(PaymentSchedule[[#Headers],[PMT NO]])),"")</f>
        <v>318</v>
      </c>
      <c r="C329" s="13">
        <f ca="1">IF(PaymentSchedule[[#This Row],[PMT NO]]&lt;&gt;"",EOMONTH(LoanStartDate,ROW(PaymentSchedule[[#This Row],[PMT NO]])-ROW(PaymentSchedule[[#Headers],[PMT NO]])-2)+DAY(LoanStartDate),"")</f>
        <v>53599</v>
      </c>
      <c r="D329" s="15">
        <f ca="1">IF(PaymentSchedule[[#This Row],[PMT NO]]&lt;&gt;"",IF(ROW()-ROW(PaymentSchedule[[#Headers],[BEGINNING BALANCE]])=1,LoanAmount,INDEX(PaymentSchedule[ENDING BALANCE],ROW()-ROW(PaymentSchedule[[#Headers],[BEGINNING BALANCE]])-1)),"")</f>
        <v>51470.936722300197</v>
      </c>
      <c r="E329" s="15">
        <f ca="1">IF(PaymentSchedule[[#This Row],[PMT NO]]&lt;&gt;"",ScheduledPayment,"")</f>
        <v>1304.1183412577773</v>
      </c>
      <c r="F32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29" s="15">
        <f ca="1">IF(PaymentSchedule[[#This Row],[PMT NO]]&lt;&gt;"",PaymentSchedule[[#This Row],[TOTAL PAYMENT]]-PaymentSchedule[[#This Row],[INTEREST]],"")</f>
        <v>1100.3792167320057</v>
      </c>
      <c r="I329" s="15">
        <f ca="1">IF(PaymentSchedule[[#This Row],[PMT NO]]&lt;&gt;"",PaymentSchedule[[#This Row],[BEGINNING BALANCE]]*(InterestRate/PaymentsPerYear),"")</f>
        <v>203.73912452577164</v>
      </c>
      <c r="J32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50370.557505568191</v>
      </c>
      <c r="K329" s="15">
        <f ca="1">IF(PaymentSchedule[[#This Row],[PMT NO]]&lt;&gt;"",SUM(INDEX(PaymentSchedule[INTEREST],1,1):PaymentSchedule[[#This Row],[INTEREST]]),"")</f>
        <v>215080.19002554152</v>
      </c>
    </row>
    <row r="330" spans="2:11" x14ac:dyDescent="0.2">
      <c r="B330" s="11">
        <f ca="1">IF(LoanIsGood,IF(ROW()-ROW(PaymentSchedule[[#Headers],[PMT NO]])&gt;ScheduledNumberOfPayments,"",ROW()-ROW(PaymentSchedule[[#Headers],[PMT NO]])),"")</f>
        <v>319</v>
      </c>
      <c r="C330" s="13">
        <f ca="1">IF(PaymentSchedule[[#This Row],[PMT NO]]&lt;&gt;"",EOMONTH(LoanStartDate,ROW(PaymentSchedule[[#This Row],[PMT NO]])-ROW(PaymentSchedule[[#Headers],[PMT NO]])-2)+DAY(LoanStartDate),"")</f>
        <v>53629</v>
      </c>
      <c r="D330" s="15">
        <f ca="1">IF(PaymentSchedule[[#This Row],[PMT NO]]&lt;&gt;"",IF(ROW()-ROW(PaymentSchedule[[#Headers],[BEGINNING BALANCE]])=1,LoanAmount,INDEX(PaymentSchedule[ENDING BALANCE],ROW()-ROW(PaymentSchedule[[#Headers],[BEGINNING BALANCE]])-1)),"")</f>
        <v>50370.557505568191</v>
      </c>
      <c r="E330" s="15">
        <f ca="1">IF(PaymentSchedule[[#This Row],[PMT NO]]&lt;&gt;"",ScheduledPayment,"")</f>
        <v>1304.1183412577773</v>
      </c>
      <c r="F33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30" s="15">
        <f ca="1">IF(PaymentSchedule[[#This Row],[PMT NO]]&lt;&gt;"",PaymentSchedule[[#This Row],[TOTAL PAYMENT]]-PaymentSchedule[[#This Row],[INTEREST]],"")</f>
        <v>1104.7348844649032</v>
      </c>
      <c r="I330" s="15">
        <f ca="1">IF(PaymentSchedule[[#This Row],[PMT NO]]&lt;&gt;"",PaymentSchedule[[#This Row],[BEGINNING BALANCE]]*(InterestRate/PaymentsPerYear),"")</f>
        <v>199.38345679287411</v>
      </c>
      <c r="J33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49265.822621103289</v>
      </c>
      <c r="K330" s="15">
        <f ca="1">IF(PaymentSchedule[[#This Row],[PMT NO]]&lt;&gt;"",SUM(INDEX(PaymentSchedule[INTEREST],1,1):PaymentSchedule[[#This Row],[INTEREST]]),"")</f>
        <v>215279.57348233441</v>
      </c>
    </row>
    <row r="331" spans="2:11" x14ac:dyDescent="0.2">
      <c r="B331" s="11">
        <f ca="1">IF(LoanIsGood,IF(ROW()-ROW(PaymentSchedule[[#Headers],[PMT NO]])&gt;ScheduledNumberOfPayments,"",ROW()-ROW(PaymentSchedule[[#Headers],[PMT NO]])),"")</f>
        <v>320</v>
      </c>
      <c r="C331" s="13">
        <f ca="1">IF(PaymentSchedule[[#This Row],[PMT NO]]&lt;&gt;"",EOMONTH(LoanStartDate,ROW(PaymentSchedule[[#This Row],[PMT NO]])-ROW(PaymentSchedule[[#Headers],[PMT NO]])-2)+DAY(LoanStartDate),"")</f>
        <v>53660</v>
      </c>
      <c r="D331" s="15">
        <f ca="1">IF(PaymentSchedule[[#This Row],[PMT NO]]&lt;&gt;"",IF(ROW()-ROW(PaymentSchedule[[#Headers],[BEGINNING BALANCE]])=1,LoanAmount,INDEX(PaymentSchedule[ENDING BALANCE],ROW()-ROW(PaymentSchedule[[#Headers],[BEGINNING BALANCE]])-1)),"")</f>
        <v>49265.822621103289</v>
      </c>
      <c r="E331" s="15">
        <f ca="1">IF(PaymentSchedule[[#This Row],[PMT NO]]&lt;&gt;"",ScheduledPayment,"")</f>
        <v>1304.1183412577773</v>
      </c>
      <c r="F33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31" s="15">
        <f ca="1">IF(PaymentSchedule[[#This Row],[PMT NO]]&lt;&gt;"",PaymentSchedule[[#This Row],[TOTAL PAYMENT]]-PaymentSchedule[[#This Row],[INTEREST]],"")</f>
        <v>1109.1077933825768</v>
      </c>
      <c r="I331" s="15">
        <f ca="1">IF(PaymentSchedule[[#This Row],[PMT NO]]&lt;&gt;"",PaymentSchedule[[#This Row],[BEGINNING BALANCE]]*(InterestRate/PaymentsPerYear),"")</f>
        <v>195.01054787520053</v>
      </c>
      <c r="J33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48156.714827720709</v>
      </c>
      <c r="K331" s="15">
        <f ca="1">IF(PaymentSchedule[[#This Row],[PMT NO]]&lt;&gt;"",SUM(INDEX(PaymentSchedule[INTEREST],1,1):PaymentSchedule[[#This Row],[INTEREST]]),"")</f>
        <v>215474.5840302096</v>
      </c>
    </row>
    <row r="332" spans="2:11" x14ac:dyDescent="0.2">
      <c r="B332" s="11">
        <f ca="1">IF(LoanIsGood,IF(ROW()-ROW(PaymentSchedule[[#Headers],[PMT NO]])&gt;ScheduledNumberOfPayments,"",ROW()-ROW(PaymentSchedule[[#Headers],[PMT NO]])),"")</f>
        <v>321</v>
      </c>
      <c r="C332" s="13">
        <f ca="1">IF(PaymentSchedule[[#This Row],[PMT NO]]&lt;&gt;"",EOMONTH(LoanStartDate,ROW(PaymentSchedule[[#This Row],[PMT NO]])-ROW(PaymentSchedule[[#Headers],[PMT NO]])-2)+DAY(LoanStartDate),"")</f>
        <v>53690</v>
      </c>
      <c r="D332" s="15">
        <f ca="1">IF(PaymentSchedule[[#This Row],[PMT NO]]&lt;&gt;"",IF(ROW()-ROW(PaymentSchedule[[#Headers],[BEGINNING BALANCE]])=1,LoanAmount,INDEX(PaymentSchedule[ENDING BALANCE],ROW()-ROW(PaymentSchedule[[#Headers],[BEGINNING BALANCE]])-1)),"")</f>
        <v>48156.714827720709</v>
      </c>
      <c r="E332" s="15">
        <f ca="1">IF(PaymentSchedule[[#This Row],[PMT NO]]&lt;&gt;"",ScheduledPayment,"")</f>
        <v>1304.1183412577773</v>
      </c>
      <c r="F33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32" s="15">
        <f ca="1">IF(PaymentSchedule[[#This Row],[PMT NO]]&lt;&gt;"",PaymentSchedule[[#This Row],[TOTAL PAYMENT]]-PaymentSchedule[[#This Row],[INTEREST]],"")</f>
        <v>1113.4980117313828</v>
      </c>
      <c r="I332" s="15">
        <f ca="1">IF(PaymentSchedule[[#This Row],[PMT NO]]&lt;&gt;"",PaymentSchedule[[#This Row],[BEGINNING BALANCE]]*(InterestRate/PaymentsPerYear),"")</f>
        <v>190.6203295263945</v>
      </c>
      <c r="J33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47043.216815989326</v>
      </c>
      <c r="K332" s="15">
        <f ca="1">IF(PaymentSchedule[[#This Row],[PMT NO]]&lt;&gt;"",SUM(INDEX(PaymentSchedule[INTEREST],1,1):PaymentSchedule[[#This Row],[INTEREST]]),"")</f>
        <v>215665.204359736</v>
      </c>
    </row>
    <row r="333" spans="2:11" x14ac:dyDescent="0.2">
      <c r="B333" s="11">
        <f ca="1">IF(LoanIsGood,IF(ROW()-ROW(PaymentSchedule[[#Headers],[PMT NO]])&gt;ScheduledNumberOfPayments,"",ROW()-ROW(PaymentSchedule[[#Headers],[PMT NO]])),"")</f>
        <v>322</v>
      </c>
      <c r="C333" s="13">
        <f ca="1">IF(PaymentSchedule[[#This Row],[PMT NO]]&lt;&gt;"",EOMONTH(LoanStartDate,ROW(PaymentSchedule[[#This Row],[PMT NO]])-ROW(PaymentSchedule[[#Headers],[PMT NO]])-2)+DAY(LoanStartDate),"")</f>
        <v>53721</v>
      </c>
      <c r="D333" s="15">
        <f ca="1">IF(PaymentSchedule[[#This Row],[PMT NO]]&lt;&gt;"",IF(ROW()-ROW(PaymentSchedule[[#Headers],[BEGINNING BALANCE]])=1,LoanAmount,INDEX(PaymentSchedule[ENDING BALANCE],ROW()-ROW(PaymentSchedule[[#Headers],[BEGINNING BALANCE]])-1)),"")</f>
        <v>47043.216815989326</v>
      </c>
      <c r="E333" s="15">
        <f ca="1">IF(PaymentSchedule[[#This Row],[PMT NO]]&lt;&gt;"",ScheduledPayment,"")</f>
        <v>1304.1183412577773</v>
      </c>
      <c r="F33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33" s="15">
        <f ca="1">IF(PaymentSchedule[[#This Row],[PMT NO]]&lt;&gt;"",PaymentSchedule[[#This Row],[TOTAL PAYMENT]]-PaymentSchedule[[#This Row],[INTEREST]],"")</f>
        <v>1117.9056080278194</v>
      </c>
      <c r="I333" s="15">
        <f ca="1">IF(PaymentSchedule[[#This Row],[PMT NO]]&lt;&gt;"",PaymentSchedule[[#This Row],[BEGINNING BALANCE]]*(InterestRate/PaymentsPerYear),"")</f>
        <v>186.21273322995776</v>
      </c>
      <c r="J33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45925.311207961509</v>
      </c>
      <c r="K333" s="15">
        <f ca="1">IF(PaymentSchedule[[#This Row],[PMT NO]]&lt;&gt;"",SUM(INDEX(PaymentSchedule[INTEREST],1,1):PaymentSchedule[[#This Row],[INTEREST]]),"")</f>
        <v>215851.41709296597</v>
      </c>
    </row>
    <row r="334" spans="2:11" x14ac:dyDescent="0.2">
      <c r="B334" s="11">
        <f ca="1">IF(LoanIsGood,IF(ROW()-ROW(PaymentSchedule[[#Headers],[PMT NO]])&gt;ScheduledNumberOfPayments,"",ROW()-ROW(PaymentSchedule[[#Headers],[PMT NO]])),"")</f>
        <v>323</v>
      </c>
      <c r="C334" s="13">
        <f ca="1">IF(PaymentSchedule[[#This Row],[PMT NO]]&lt;&gt;"",EOMONTH(LoanStartDate,ROW(PaymentSchedule[[#This Row],[PMT NO]])-ROW(PaymentSchedule[[#Headers],[PMT NO]])-2)+DAY(LoanStartDate),"")</f>
        <v>53752</v>
      </c>
      <c r="D334" s="15">
        <f ca="1">IF(PaymentSchedule[[#This Row],[PMT NO]]&lt;&gt;"",IF(ROW()-ROW(PaymentSchedule[[#Headers],[BEGINNING BALANCE]])=1,LoanAmount,INDEX(PaymentSchedule[ENDING BALANCE],ROW()-ROW(PaymentSchedule[[#Headers],[BEGINNING BALANCE]])-1)),"")</f>
        <v>45925.311207961509</v>
      </c>
      <c r="E334" s="15">
        <f ca="1">IF(PaymentSchedule[[#This Row],[PMT NO]]&lt;&gt;"",ScheduledPayment,"")</f>
        <v>1304.1183412577773</v>
      </c>
      <c r="F33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34" s="15">
        <f ca="1">IF(PaymentSchedule[[#This Row],[PMT NO]]&lt;&gt;"",PaymentSchedule[[#This Row],[TOTAL PAYMENT]]-PaymentSchedule[[#This Row],[INTEREST]],"")</f>
        <v>1122.3306510595962</v>
      </c>
      <c r="I334" s="15">
        <f ca="1">IF(PaymentSchedule[[#This Row],[PMT NO]]&lt;&gt;"",PaymentSchedule[[#This Row],[BEGINNING BALANCE]]*(InterestRate/PaymentsPerYear),"")</f>
        <v>181.787690198181</v>
      </c>
      <c r="J33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44802.980556901915</v>
      </c>
      <c r="K334" s="15">
        <f ca="1">IF(PaymentSchedule[[#This Row],[PMT NO]]&lt;&gt;"",SUM(INDEX(PaymentSchedule[INTEREST],1,1):PaymentSchedule[[#This Row],[INTEREST]]),"")</f>
        <v>216033.20478316417</v>
      </c>
    </row>
    <row r="335" spans="2:11" x14ac:dyDescent="0.2">
      <c r="B335" s="11">
        <f ca="1">IF(LoanIsGood,IF(ROW()-ROW(PaymentSchedule[[#Headers],[PMT NO]])&gt;ScheduledNumberOfPayments,"",ROW()-ROW(PaymentSchedule[[#Headers],[PMT NO]])),"")</f>
        <v>324</v>
      </c>
      <c r="C335" s="13">
        <f ca="1">IF(PaymentSchedule[[#This Row],[PMT NO]]&lt;&gt;"",EOMONTH(LoanStartDate,ROW(PaymentSchedule[[#This Row],[PMT NO]])-ROW(PaymentSchedule[[#Headers],[PMT NO]])-2)+DAY(LoanStartDate),"")</f>
        <v>53780</v>
      </c>
      <c r="D335" s="15">
        <f ca="1">IF(PaymentSchedule[[#This Row],[PMT NO]]&lt;&gt;"",IF(ROW()-ROW(PaymentSchedule[[#Headers],[BEGINNING BALANCE]])=1,LoanAmount,INDEX(PaymentSchedule[ENDING BALANCE],ROW()-ROW(PaymentSchedule[[#Headers],[BEGINNING BALANCE]])-1)),"")</f>
        <v>44802.980556901915</v>
      </c>
      <c r="E335" s="15">
        <f ca="1">IF(PaymentSchedule[[#This Row],[PMT NO]]&lt;&gt;"",ScheduledPayment,"")</f>
        <v>1304.1183412577773</v>
      </c>
      <c r="F33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35" s="15">
        <f ca="1">IF(PaymentSchedule[[#This Row],[PMT NO]]&lt;&gt;"",PaymentSchedule[[#This Row],[TOTAL PAYMENT]]-PaymentSchedule[[#This Row],[INTEREST]],"")</f>
        <v>1126.7732098867073</v>
      </c>
      <c r="I335" s="15">
        <f ca="1">IF(PaymentSchedule[[#This Row],[PMT NO]]&lt;&gt;"",PaymentSchedule[[#This Row],[BEGINNING BALANCE]]*(InterestRate/PaymentsPerYear),"")</f>
        <v>177.3451313710701</v>
      </c>
      <c r="J33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43676.20734701521</v>
      </c>
      <c r="K335" s="15">
        <f ca="1">IF(PaymentSchedule[[#This Row],[PMT NO]]&lt;&gt;"",SUM(INDEX(PaymentSchedule[INTEREST],1,1):PaymentSchedule[[#This Row],[INTEREST]]),"")</f>
        <v>216210.54991453525</v>
      </c>
    </row>
    <row r="336" spans="2:11" x14ac:dyDescent="0.2">
      <c r="B336" s="11">
        <f ca="1">IF(LoanIsGood,IF(ROW()-ROW(PaymentSchedule[[#Headers],[PMT NO]])&gt;ScheduledNumberOfPayments,"",ROW()-ROW(PaymentSchedule[[#Headers],[PMT NO]])),"")</f>
        <v>325</v>
      </c>
      <c r="C336" s="13">
        <f ca="1">IF(PaymentSchedule[[#This Row],[PMT NO]]&lt;&gt;"",EOMONTH(LoanStartDate,ROW(PaymentSchedule[[#This Row],[PMT NO]])-ROW(PaymentSchedule[[#Headers],[PMT NO]])-2)+DAY(LoanStartDate),"")</f>
        <v>53811</v>
      </c>
      <c r="D336" s="15">
        <f ca="1">IF(PaymentSchedule[[#This Row],[PMT NO]]&lt;&gt;"",IF(ROW()-ROW(PaymentSchedule[[#Headers],[BEGINNING BALANCE]])=1,LoanAmount,INDEX(PaymentSchedule[ENDING BALANCE],ROW()-ROW(PaymentSchedule[[#Headers],[BEGINNING BALANCE]])-1)),"")</f>
        <v>43676.20734701521</v>
      </c>
      <c r="E336" s="15">
        <f ca="1">IF(PaymentSchedule[[#This Row],[PMT NO]]&lt;&gt;"",ScheduledPayment,"")</f>
        <v>1304.1183412577773</v>
      </c>
      <c r="F33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36" s="15">
        <f ca="1">IF(PaymentSchedule[[#This Row],[PMT NO]]&lt;&gt;"",PaymentSchedule[[#This Row],[TOTAL PAYMENT]]-PaymentSchedule[[#This Row],[INTEREST]],"")</f>
        <v>1131.2333538425087</v>
      </c>
      <c r="I336" s="15">
        <f ca="1">IF(PaymentSchedule[[#This Row],[PMT NO]]&lt;&gt;"",PaymentSchedule[[#This Row],[BEGINNING BALANCE]]*(InterestRate/PaymentsPerYear),"")</f>
        <v>172.88498741526854</v>
      </c>
      <c r="J33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42544.973993172702</v>
      </c>
      <c r="K336" s="15">
        <f ca="1">IF(PaymentSchedule[[#This Row],[PMT NO]]&lt;&gt;"",SUM(INDEX(PaymentSchedule[INTEREST],1,1):PaymentSchedule[[#This Row],[INTEREST]]),"")</f>
        <v>216383.43490195053</v>
      </c>
    </row>
    <row r="337" spans="2:11" x14ac:dyDescent="0.2">
      <c r="B337" s="11">
        <f ca="1">IF(LoanIsGood,IF(ROW()-ROW(PaymentSchedule[[#Headers],[PMT NO]])&gt;ScheduledNumberOfPayments,"",ROW()-ROW(PaymentSchedule[[#Headers],[PMT NO]])),"")</f>
        <v>326</v>
      </c>
      <c r="C337" s="13">
        <f ca="1">IF(PaymentSchedule[[#This Row],[PMT NO]]&lt;&gt;"",EOMONTH(LoanStartDate,ROW(PaymentSchedule[[#This Row],[PMT NO]])-ROW(PaymentSchedule[[#Headers],[PMT NO]])-2)+DAY(LoanStartDate),"")</f>
        <v>53841</v>
      </c>
      <c r="D337" s="15">
        <f ca="1">IF(PaymentSchedule[[#This Row],[PMT NO]]&lt;&gt;"",IF(ROW()-ROW(PaymentSchedule[[#Headers],[BEGINNING BALANCE]])=1,LoanAmount,INDEX(PaymentSchedule[ENDING BALANCE],ROW()-ROW(PaymentSchedule[[#Headers],[BEGINNING BALANCE]])-1)),"")</f>
        <v>42544.973993172702</v>
      </c>
      <c r="E337" s="15">
        <f ca="1">IF(PaymentSchedule[[#This Row],[PMT NO]]&lt;&gt;"",ScheduledPayment,"")</f>
        <v>1304.1183412577773</v>
      </c>
      <c r="F33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37" s="15">
        <f ca="1">IF(PaymentSchedule[[#This Row],[PMT NO]]&lt;&gt;"",PaymentSchedule[[#This Row],[TOTAL PAYMENT]]-PaymentSchedule[[#This Row],[INTEREST]],"")</f>
        <v>1135.7111525348021</v>
      </c>
      <c r="I337" s="15">
        <f ca="1">IF(PaymentSchedule[[#This Row],[PMT NO]]&lt;&gt;"",PaymentSchedule[[#This Row],[BEGINNING BALANCE]]*(InterestRate/PaymentsPerYear),"")</f>
        <v>168.40718872297529</v>
      </c>
      <c r="J33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41409.262840637901</v>
      </c>
      <c r="K337" s="15">
        <f ca="1">IF(PaymentSchedule[[#This Row],[PMT NO]]&lt;&gt;"",SUM(INDEX(PaymentSchedule[INTEREST],1,1):PaymentSchedule[[#This Row],[INTEREST]]),"")</f>
        <v>216551.84209067351</v>
      </c>
    </row>
    <row r="338" spans="2:11" x14ac:dyDescent="0.2">
      <c r="B338" s="11">
        <f ca="1">IF(LoanIsGood,IF(ROW()-ROW(PaymentSchedule[[#Headers],[PMT NO]])&gt;ScheduledNumberOfPayments,"",ROW()-ROW(PaymentSchedule[[#Headers],[PMT NO]])),"")</f>
        <v>327</v>
      </c>
      <c r="C338" s="13">
        <f ca="1">IF(PaymentSchedule[[#This Row],[PMT NO]]&lt;&gt;"",EOMONTH(LoanStartDate,ROW(PaymentSchedule[[#This Row],[PMT NO]])-ROW(PaymentSchedule[[#Headers],[PMT NO]])-2)+DAY(LoanStartDate),"")</f>
        <v>53872</v>
      </c>
      <c r="D338" s="15">
        <f ca="1">IF(PaymentSchedule[[#This Row],[PMT NO]]&lt;&gt;"",IF(ROW()-ROW(PaymentSchedule[[#Headers],[BEGINNING BALANCE]])=1,LoanAmount,INDEX(PaymentSchedule[ENDING BALANCE],ROW()-ROW(PaymentSchedule[[#Headers],[BEGINNING BALANCE]])-1)),"")</f>
        <v>41409.262840637901</v>
      </c>
      <c r="E338" s="15">
        <f ca="1">IF(PaymentSchedule[[#This Row],[PMT NO]]&lt;&gt;"",ScheduledPayment,"")</f>
        <v>1304.1183412577773</v>
      </c>
      <c r="F33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38" s="15">
        <f ca="1">IF(PaymentSchedule[[#This Row],[PMT NO]]&lt;&gt;"",PaymentSchedule[[#This Row],[TOTAL PAYMENT]]-PaymentSchedule[[#This Row],[INTEREST]],"")</f>
        <v>1140.2066758469189</v>
      </c>
      <c r="I338" s="15">
        <f ca="1">IF(PaymentSchedule[[#This Row],[PMT NO]]&lt;&gt;"",PaymentSchedule[[#This Row],[BEGINNING BALANCE]]*(InterestRate/PaymentsPerYear),"")</f>
        <v>163.91166541085838</v>
      </c>
      <c r="J33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40269.056164790985</v>
      </c>
      <c r="K338" s="15">
        <f ca="1">IF(PaymentSchedule[[#This Row],[PMT NO]]&lt;&gt;"",SUM(INDEX(PaymentSchedule[INTEREST],1,1):PaymentSchedule[[#This Row],[INTEREST]]),"")</f>
        <v>216715.75375608436</v>
      </c>
    </row>
    <row r="339" spans="2:11" x14ac:dyDescent="0.2">
      <c r="B339" s="11">
        <f ca="1">IF(LoanIsGood,IF(ROW()-ROW(PaymentSchedule[[#Headers],[PMT NO]])&gt;ScheduledNumberOfPayments,"",ROW()-ROW(PaymentSchedule[[#Headers],[PMT NO]])),"")</f>
        <v>328</v>
      </c>
      <c r="C339" s="13">
        <f ca="1">IF(PaymentSchedule[[#This Row],[PMT NO]]&lt;&gt;"",EOMONTH(LoanStartDate,ROW(PaymentSchedule[[#This Row],[PMT NO]])-ROW(PaymentSchedule[[#Headers],[PMT NO]])-2)+DAY(LoanStartDate),"")</f>
        <v>53902</v>
      </c>
      <c r="D339" s="15">
        <f ca="1">IF(PaymentSchedule[[#This Row],[PMT NO]]&lt;&gt;"",IF(ROW()-ROW(PaymentSchedule[[#Headers],[BEGINNING BALANCE]])=1,LoanAmount,INDEX(PaymentSchedule[ENDING BALANCE],ROW()-ROW(PaymentSchedule[[#Headers],[BEGINNING BALANCE]])-1)),"")</f>
        <v>40269.056164790985</v>
      </c>
      <c r="E339" s="15">
        <f ca="1">IF(PaymentSchedule[[#This Row],[PMT NO]]&lt;&gt;"",ScheduledPayment,"")</f>
        <v>1304.1183412577773</v>
      </c>
      <c r="F33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39" s="15">
        <f ca="1">IF(PaymentSchedule[[#This Row],[PMT NO]]&lt;&gt;"",PaymentSchedule[[#This Row],[TOTAL PAYMENT]]-PaymentSchedule[[#This Row],[INTEREST]],"")</f>
        <v>1144.7199939388129</v>
      </c>
      <c r="I339" s="15">
        <f ca="1">IF(PaymentSchedule[[#This Row],[PMT NO]]&lt;&gt;"",PaymentSchedule[[#This Row],[BEGINNING BALANCE]]*(InterestRate/PaymentsPerYear),"")</f>
        <v>159.39834731896434</v>
      </c>
      <c r="J33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39124.33617085217</v>
      </c>
      <c r="K339" s="15">
        <f ca="1">IF(PaymentSchedule[[#This Row],[PMT NO]]&lt;&gt;"",SUM(INDEX(PaymentSchedule[INTEREST],1,1):PaymentSchedule[[#This Row],[INTEREST]]),"")</f>
        <v>216875.15210340332</v>
      </c>
    </row>
    <row r="340" spans="2:11" x14ac:dyDescent="0.2">
      <c r="B340" s="11">
        <f ca="1">IF(LoanIsGood,IF(ROW()-ROW(PaymentSchedule[[#Headers],[PMT NO]])&gt;ScheduledNumberOfPayments,"",ROW()-ROW(PaymentSchedule[[#Headers],[PMT NO]])),"")</f>
        <v>329</v>
      </c>
      <c r="C340" s="13">
        <f ca="1">IF(PaymentSchedule[[#This Row],[PMT NO]]&lt;&gt;"",EOMONTH(LoanStartDate,ROW(PaymentSchedule[[#This Row],[PMT NO]])-ROW(PaymentSchedule[[#Headers],[PMT NO]])-2)+DAY(LoanStartDate),"")</f>
        <v>53933</v>
      </c>
      <c r="D340" s="15">
        <f ca="1">IF(PaymentSchedule[[#This Row],[PMT NO]]&lt;&gt;"",IF(ROW()-ROW(PaymentSchedule[[#Headers],[BEGINNING BALANCE]])=1,LoanAmount,INDEX(PaymentSchedule[ENDING BALANCE],ROW()-ROW(PaymentSchedule[[#Headers],[BEGINNING BALANCE]])-1)),"")</f>
        <v>39124.33617085217</v>
      </c>
      <c r="E340" s="15">
        <f ca="1">IF(PaymentSchedule[[#This Row],[PMT NO]]&lt;&gt;"",ScheduledPayment,"")</f>
        <v>1304.1183412577773</v>
      </c>
      <c r="F34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40" s="15">
        <f ca="1">IF(PaymentSchedule[[#This Row],[PMT NO]]&lt;&gt;"",PaymentSchedule[[#This Row],[TOTAL PAYMENT]]-PaymentSchedule[[#This Row],[INTEREST]],"")</f>
        <v>1149.2511772481541</v>
      </c>
      <c r="I340" s="15">
        <f ca="1">IF(PaymentSchedule[[#This Row],[PMT NO]]&lt;&gt;"",PaymentSchedule[[#This Row],[BEGINNING BALANCE]]*(InterestRate/PaymentsPerYear),"")</f>
        <v>154.8671640096232</v>
      </c>
      <c r="J34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37975.084993604018</v>
      </c>
      <c r="K340" s="15">
        <f ca="1">IF(PaymentSchedule[[#This Row],[PMT NO]]&lt;&gt;"",SUM(INDEX(PaymentSchedule[INTEREST],1,1):PaymentSchedule[[#This Row],[INTEREST]]),"")</f>
        <v>217030.01926741295</v>
      </c>
    </row>
    <row r="341" spans="2:11" x14ac:dyDescent="0.2">
      <c r="B341" s="11">
        <f ca="1">IF(LoanIsGood,IF(ROW()-ROW(PaymentSchedule[[#Headers],[PMT NO]])&gt;ScheduledNumberOfPayments,"",ROW()-ROW(PaymentSchedule[[#Headers],[PMT NO]])),"")</f>
        <v>330</v>
      </c>
      <c r="C341" s="13">
        <f ca="1">IF(PaymentSchedule[[#This Row],[PMT NO]]&lt;&gt;"",EOMONTH(LoanStartDate,ROW(PaymentSchedule[[#This Row],[PMT NO]])-ROW(PaymentSchedule[[#Headers],[PMT NO]])-2)+DAY(LoanStartDate),"")</f>
        <v>53964</v>
      </c>
      <c r="D341" s="15">
        <f ca="1">IF(PaymentSchedule[[#This Row],[PMT NO]]&lt;&gt;"",IF(ROW()-ROW(PaymentSchedule[[#Headers],[BEGINNING BALANCE]])=1,LoanAmount,INDEX(PaymentSchedule[ENDING BALANCE],ROW()-ROW(PaymentSchedule[[#Headers],[BEGINNING BALANCE]])-1)),"")</f>
        <v>37975.084993604018</v>
      </c>
      <c r="E341" s="15">
        <f ca="1">IF(PaymentSchedule[[#This Row],[PMT NO]]&lt;&gt;"",ScheduledPayment,"")</f>
        <v>1304.1183412577773</v>
      </c>
      <c r="F34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41" s="15">
        <f ca="1">IF(PaymentSchedule[[#This Row],[PMT NO]]&lt;&gt;"",PaymentSchedule[[#This Row],[TOTAL PAYMENT]]-PaymentSchedule[[#This Row],[INTEREST]],"")</f>
        <v>1153.8002964914281</v>
      </c>
      <c r="I341" s="15">
        <f ca="1">IF(PaymentSchedule[[#This Row],[PMT NO]]&lt;&gt;"",PaymentSchedule[[#This Row],[BEGINNING BALANCE]]*(InterestRate/PaymentsPerYear),"")</f>
        <v>150.31804476634926</v>
      </c>
      <c r="J34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36821.284697112591</v>
      </c>
      <c r="K341" s="15">
        <f ca="1">IF(PaymentSchedule[[#This Row],[PMT NO]]&lt;&gt;"",SUM(INDEX(PaymentSchedule[INTEREST],1,1):PaymentSchedule[[#This Row],[INTEREST]]),"")</f>
        <v>217180.3373121793</v>
      </c>
    </row>
    <row r="342" spans="2:11" x14ac:dyDescent="0.2">
      <c r="B342" s="11">
        <f ca="1">IF(LoanIsGood,IF(ROW()-ROW(PaymentSchedule[[#Headers],[PMT NO]])&gt;ScheduledNumberOfPayments,"",ROW()-ROW(PaymentSchedule[[#Headers],[PMT NO]])),"")</f>
        <v>331</v>
      </c>
      <c r="C342" s="13">
        <f ca="1">IF(PaymentSchedule[[#This Row],[PMT NO]]&lt;&gt;"",EOMONTH(LoanStartDate,ROW(PaymentSchedule[[#This Row],[PMT NO]])-ROW(PaymentSchedule[[#Headers],[PMT NO]])-2)+DAY(LoanStartDate),"")</f>
        <v>53994</v>
      </c>
      <c r="D342" s="15">
        <f ca="1">IF(PaymentSchedule[[#This Row],[PMT NO]]&lt;&gt;"",IF(ROW()-ROW(PaymentSchedule[[#Headers],[BEGINNING BALANCE]])=1,LoanAmount,INDEX(PaymentSchedule[ENDING BALANCE],ROW()-ROW(PaymentSchedule[[#Headers],[BEGINNING BALANCE]])-1)),"")</f>
        <v>36821.284697112591</v>
      </c>
      <c r="E342" s="15">
        <f ca="1">IF(PaymentSchedule[[#This Row],[PMT NO]]&lt;&gt;"",ScheduledPayment,"")</f>
        <v>1304.1183412577773</v>
      </c>
      <c r="F34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42" s="15">
        <f ca="1">IF(PaymentSchedule[[#This Row],[PMT NO]]&lt;&gt;"",PaymentSchedule[[#This Row],[TOTAL PAYMENT]]-PaymentSchedule[[#This Row],[INTEREST]],"")</f>
        <v>1158.3674226650398</v>
      </c>
      <c r="I342" s="15">
        <f ca="1">IF(PaymentSchedule[[#This Row],[PMT NO]]&lt;&gt;"",PaymentSchedule[[#This Row],[BEGINNING BALANCE]]*(InterestRate/PaymentsPerYear),"")</f>
        <v>145.75091859273735</v>
      </c>
      <c r="J34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35662.917274447551</v>
      </c>
      <c r="K342" s="15">
        <f ca="1">IF(PaymentSchedule[[#This Row],[PMT NO]]&lt;&gt;"",SUM(INDEX(PaymentSchedule[INTEREST],1,1):PaymentSchedule[[#This Row],[INTEREST]]),"")</f>
        <v>217326.08823077203</v>
      </c>
    </row>
    <row r="343" spans="2:11" x14ac:dyDescent="0.2">
      <c r="B343" s="11">
        <f ca="1">IF(LoanIsGood,IF(ROW()-ROW(PaymentSchedule[[#Headers],[PMT NO]])&gt;ScheduledNumberOfPayments,"",ROW()-ROW(PaymentSchedule[[#Headers],[PMT NO]])),"")</f>
        <v>332</v>
      </c>
      <c r="C343" s="13">
        <f ca="1">IF(PaymentSchedule[[#This Row],[PMT NO]]&lt;&gt;"",EOMONTH(LoanStartDate,ROW(PaymentSchedule[[#This Row],[PMT NO]])-ROW(PaymentSchedule[[#Headers],[PMT NO]])-2)+DAY(LoanStartDate),"")</f>
        <v>54025</v>
      </c>
      <c r="D343" s="15">
        <f ca="1">IF(PaymentSchedule[[#This Row],[PMT NO]]&lt;&gt;"",IF(ROW()-ROW(PaymentSchedule[[#Headers],[BEGINNING BALANCE]])=1,LoanAmount,INDEX(PaymentSchedule[ENDING BALANCE],ROW()-ROW(PaymentSchedule[[#Headers],[BEGINNING BALANCE]])-1)),"")</f>
        <v>35662.917274447551</v>
      </c>
      <c r="E343" s="15">
        <f ca="1">IF(PaymentSchedule[[#This Row],[PMT NO]]&lt;&gt;"",ScheduledPayment,"")</f>
        <v>1304.1183412577773</v>
      </c>
      <c r="F34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43" s="15">
        <f ca="1">IF(PaymentSchedule[[#This Row],[PMT NO]]&lt;&gt;"",PaymentSchedule[[#This Row],[TOTAL PAYMENT]]-PaymentSchedule[[#This Row],[INTEREST]],"")</f>
        <v>1162.9526270464223</v>
      </c>
      <c r="I343" s="15">
        <f ca="1">IF(PaymentSchedule[[#This Row],[PMT NO]]&lt;&gt;"",PaymentSchedule[[#This Row],[BEGINNING BALANCE]]*(InterestRate/PaymentsPerYear),"")</f>
        <v>141.1657142113549</v>
      </c>
      <c r="J34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34499.964647401132</v>
      </c>
      <c r="K343" s="15">
        <f ca="1">IF(PaymentSchedule[[#This Row],[PMT NO]]&lt;&gt;"",SUM(INDEX(PaymentSchedule[INTEREST],1,1):PaymentSchedule[[#This Row],[INTEREST]]),"")</f>
        <v>217467.25394498339</v>
      </c>
    </row>
    <row r="344" spans="2:11" x14ac:dyDescent="0.2">
      <c r="B344" s="11">
        <f ca="1">IF(LoanIsGood,IF(ROW()-ROW(PaymentSchedule[[#Headers],[PMT NO]])&gt;ScheduledNumberOfPayments,"",ROW()-ROW(PaymentSchedule[[#Headers],[PMT NO]])),"")</f>
        <v>333</v>
      </c>
      <c r="C344" s="13">
        <f ca="1">IF(PaymentSchedule[[#This Row],[PMT NO]]&lt;&gt;"",EOMONTH(LoanStartDate,ROW(PaymentSchedule[[#This Row],[PMT NO]])-ROW(PaymentSchedule[[#Headers],[PMT NO]])-2)+DAY(LoanStartDate),"")</f>
        <v>54055</v>
      </c>
      <c r="D344" s="15">
        <f ca="1">IF(PaymentSchedule[[#This Row],[PMT NO]]&lt;&gt;"",IF(ROW()-ROW(PaymentSchedule[[#Headers],[BEGINNING BALANCE]])=1,LoanAmount,INDEX(PaymentSchedule[ENDING BALANCE],ROW()-ROW(PaymentSchedule[[#Headers],[BEGINNING BALANCE]])-1)),"")</f>
        <v>34499.964647401132</v>
      </c>
      <c r="E344" s="15">
        <f ca="1">IF(PaymentSchedule[[#This Row],[PMT NO]]&lt;&gt;"",ScheduledPayment,"")</f>
        <v>1304.1183412577773</v>
      </c>
      <c r="F34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44" s="15">
        <f ca="1">IF(PaymentSchedule[[#This Row],[PMT NO]]&lt;&gt;"",PaymentSchedule[[#This Row],[TOTAL PAYMENT]]-PaymentSchedule[[#This Row],[INTEREST]],"")</f>
        <v>1167.5559811951478</v>
      </c>
      <c r="I344" s="15">
        <f ca="1">IF(PaymentSchedule[[#This Row],[PMT NO]]&lt;&gt;"",PaymentSchedule[[#This Row],[BEGINNING BALANCE]]*(InterestRate/PaymentsPerYear),"")</f>
        <v>136.56236006262949</v>
      </c>
      <c r="J34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33332.408666205985</v>
      </c>
      <c r="K344" s="15">
        <f ca="1">IF(PaymentSchedule[[#This Row],[PMT NO]]&lt;&gt;"",SUM(INDEX(PaymentSchedule[INTEREST],1,1):PaymentSchedule[[#This Row],[INTEREST]]),"")</f>
        <v>217603.81630504603</v>
      </c>
    </row>
    <row r="345" spans="2:11" x14ac:dyDescent="0.2">
      <c r="B345" s="11">
        <f ca="1">IF(LoanIsGood,IF(ROW()-ROW(PaymentSchedule[[#Headers],[PMT NO]])&gt;ScheduledNumberOfPayments,"",ROW()-ROW(PaymentSchedule[[#Headers],[PMT NO]])),"")</f>
        <v>334</v>
      </c>
      <c r="C345" s="13">
        <f ca="1">IF(PaymentSchedule[[#This Row],[PMT NO]]&lt;&gt;"",EOMONTH(LoanStartDate,ROW(PaymentSchedule[[#This Row],[PMT NO]])-ROW(PaymentSchedule[[#Headers],[PMT NO]])-2)+DAY(LoanStartDate),"")</f>
        <v>54086</v>
      </c>
      <c r="D345" s="15">
        <f ca="1">IF(PaymentSchedule[[#This Row],[PMT NO]]&lt;&gt;"",IF(ROW()-ROW(PaymentSchedule[[#Headers],[BEGINNING BALANCE]])=1,LoanAmount,INDEX(PaymentSchedule[ENDING BALANCE],ROW()-ROW(PaymentSchedule[[#Headers],[BEGINNING BALANCE]])-1)),"")</f>
        <v>33332.408666205985</v>
      </c>
      <c r="E345" s="15">
        <f ca="1">IF(PaymentSchedule[[#This Row],[PMT NO]]&lt;&gt;"",ScheduledPayment,"")</f>
        <v>1304.1183412577773</v>
      </c>
      <c r="F34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45" s="15">
        <f ca="1">IF(PaymentSchedule[[#This Row],[PMT NO]]&lt;&gt;"",PaymentSchedule[[#This Row],[TOTAL PAYMENT]]-PaymentSchedule[[#This Row],[INTEREST]],"")</f>
        <v>1172.1775569540453</v>
      </c>
      <c r="I345" s="15">
        <f ca="1">IF(PaymentSchedule[[#This Row],[PMT NO]]&lt;&gt;"",PaymentSchedule[[#This Row],[BEGINNING BALANCE]]*(InterestRate/PaymentsPerYear),"")</f>
        <v>131.94078430373204</v>
      </c>
      <c r="J34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32160.231109251941</v>
      </c>
      <c r="K345" s="15">
        <f ca="1">IF(PaymentSchedule[[#This Row],[PMT NO]]&lt;&gt;"",SUM(INDEX(PaymentSchedule[INTEREST],1,1):PaymentSchedule[[#This Row],[INTEREST]]),"")</f>
        <v>217735.75708934976</v>
      </c>
    </row>
    <row r="346" spans="2:11" x14ac:dyDescent="0.2">
      <c r="B346" s="11">
        <f ca="1">IF(LoanIsGood,IF(ROW()-ROW(PaymentSchedule[[#Headers],[PMT NO]])&gt;ScheduledNumberOfPayments,"",ROW()-ROW(PaymentSchedule[[#Headers],[PMT NO]])),"")</f>
        <v>335</v>
      </c>
      <c r="C346" s="13">
        <f ca="1">IF(PaymentSchedule[[#This Row],[PMT NO]]&lt;&gt;"",EOMONTH(LoanStartDate,ROW(PaymentSchedule[[#This Row],[PMT NO]])-ROW(PaymentSchedule[[#Headers],[PMT NO]])-2)+DAY(LoanStartDate),"")</f>
        <v>54117</v>
      </c>
      <c r="D346" s="15">
        <f ca="1">IF(PaymentSchedule[[#This Row],[PMT NO]]&lt;&gt;"",IF(ROW()-ROW(PaymentSchedule[[#Headers],[BEGINNING BALANCE]])=1,LoanAmount,INDEX(PaymentSchedule[ENDING BALANCE],ROW()-ROW(PaymentSchedule[[#Headers],[BEGINNING BALANCE]])-1)),"")</f>
        <v>32160.231109251941</v>
      </c>
      <c r="E346" s="15">
        <f ca="1">IF(PaymentSchedule[[#This Row],[PMT NO]]&lt;&gt;"",ScheduledPayment,"")</f>
        <v>1304.1183412577773</v>
      </c>
      <c r="F34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46" s="15">
        <f ca="1">IF(PaymentSchedule[[#This Row],[PMT NO]]&lt;&gt;"",PaymentSchedule[[#This Row],[TOTAL PAYMENT]]-PaymentSchedule[[#This Row],[INTEREST]],"")</f>
        <v>1176.8174264503216</v>
      </c>
      <c r="I346" s="15">
        <f ca="1">IF(PaymentSchedule[[#This Row],[PMT NO]]&lt;&gt;"",PaymentSchedule[[#This Row],[BEGINNING BALANCE]]*(InterestRate/PaymentsPerYear),"")</f>
        <v>127.30091480745561</v>
      </c>
      <c r="J34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30983.41368280162</v>
      </c>
      <c r="K346" s="15">
        <f ca="1">IF(PaymentSchedule[[#This Row],[PMT NO]]&lt;&gt;"",SUM(INDEX(PaymentSchedule[INTEREST],1,1):PaymentSchedule[[#This Row],[INTEREST]]),"")</f>
        <v>217863.05800415721</v>
      </c>
    </row>
    <row r="347" spans="2:11" x14ac:dyDescent="0.2">
      <c r="B347" s="11">
        <f ca="1">IF(LoanIsGood,IF(ROW()-ROW(PaymentSchedule[[#Headers],[PMT NO]])&gt;ScheduledNumberOfPayments,"",ROW()-ROW(PaymentSchedule[[#Headers],[PMT NO]])),"")</f>
        <v>336</v>
      </c>
      <c r="C347" s="13">
        <f ca="1">IF(PaymentSchedule[[#This Row],[PMT NO]]&lt;&gt;"",EOMONTH(LoanStartDate,ROW(PaymentSchedule[[#This Row],[PMT NO]])-ROW(PaymentSchedule[[#Headers],[PMT NO]])-2)+DAY(LoanStartDate),"")</f>
        <v>54146</v>
      </c>
      <c r="D347" s="15">
        <f ca="1">IF(PaymentSchedule[[#This Row],[PMT NO]]&lt;&gt;"",IF(ROW()-ROW(PaymentSchedule[[#Headers],[BEGINNING BALANCE]])=1,LoanAmount,INDEX(PaymentSchedule[ENDING BALANCE],ROW()-ROW(PaymentSchedule[[#Headers],[BEGINNING BALANCE]])-1)),"")</f>
        <v>30983.41368280162</v>
      </c>
      <c r="E347" s="15">
        <f ca="1">IF(PaymentSchedule[[#This Row],[PMT NO]]&lt;&gt;"",ScheduledPayment,"")</f>
        <v>1304.1183412577773</v>
      </c>
      <c r="F34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47" s="15">
        <f ca="1">IF(PaymentSchedule[[#This Row],[PMT NO]]&lt;&gt;"",PaymentSchedule[[#This Row],[TOTAL PAYMENT]]-PaymentSchedule[[#This Row],[INTEREST]],"")</f>
        <v>1181.4756620966875</v>
      </c>
      <c r="I347" s="15">
        <f ca="1">IF(PaymentSchedule[[#This Row],[PMT NO]]&lt;&gt;"",PaymentSchedule[[#This Row],[BEGINNING BALANCE]]*(InterestRate/PaymentsPerYear),"")</f>
        <v>122.64267916108976</v>
      </c>
      <c r="J34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29801.938020704933</v>
      </c>
      <c r="K347" s="15">
        <f ca="1">IF(PaymentSchedule[[#This Row],[PMT NO]]&lt;&gt;"",SUM(INDEX(PaymentSchedule[INTEREST],1,1):PaymentSchedule[[#This Row],[INTEREST]]),"")</f>
        <v>217985.70068331831</v>
      </c>
    </row>
    <row r="348" spans="2:11" x14ac:dyDescent="0.2">
      <c r="B348" s="11">
        <f ca="1">IF(LoanIsGood,IF(ROW()-ROW(PaymentSchedule[[#Headers],[PMT NO]])&gt;ScheduledNumberOfPayments,"",ROW()-ROW(PaymentSchedule[[#Headers],[PMT NO]])),"")</f>
        <v>337</v>
      </c>
      <c r="C348" s="13">
        <f ca="1">IF(PaymentSchedule[[#This Row],[PMT NO]]&lt;&gt;"",EOMONTH(LoanStartDate,ROW(PaymentSchedule[[#This Row],[PMT NO]])-ROW(PaymentSchedule[[#Headers],[PMT NO]])-2)+DAY(LoanStartDate),"")</f>
        <v>54177</v>
      </c>
      <c r="D348" s="15">
        <f ca="1">IF(PaymentSchedule[[#This Row],[PMT NO]]&lt;&gt;"",IF(ROW()-ROW(PaymentSchedule[[#Headers],[BEGINNING BALANCE]])=1,LoanAmount,INDEX(PaymentSchedule[ENDING BALANCE],ROW()-ROW(PaymentSchedule[[#Headers],[BEGINNING BALANCE]])-1)),"")</f>
        <v>29801.938020704933</v>
      </c>
      <c r="E348" s="15">
        <f ca="1">IF(PaymentSchedule[[#This Row],[PMT NO]]&lt;&gt;"",ScheduledPayment,"")</f>
        <v>1304.1183412577773</v>
      </c>
      <c r="F34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48" s="15">
        <f ca="1">IF(PaymentSchedule[[#This Row],[PMT NO]]&lt;&gt;"",PaymentSchedule[[#This Row],[TOTAL PAYMENT]]-PaymentSchedule[[#This Row],[INTEREST]],"")</f>
        <v>1186.1523365924868</v>
      </c>
      <c r="I348" s="15">
        <f ca="1">IF(PaymentSchedule[[#This Row],[PMT NO]]&lt;&gt;"",PaymentSchedule[[#This Row],[BEGINNING BALANCE]]*(InterestRate/PaymentsPerYear),"")</f>
        <v>117.96600466529037</v>
      </c>
      <c r="J34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28615.785684112445</v>
      </c>
      <c r="K348" s="15">
        <f ca="1">IF(PaymentSchedule[[#This Row],[PMT NO]]&lt;&gt;"",SUM(INDEX(PaymentSchedule[INTEREST],1,1):PaymentSchedule[[#This Row],[INTEREST]]),"")</f>
        <v>218103.66668798361</v>
      </c>
    </row>
    <row r="349" spans="2:11" x14ac:dyDescent="0.2">
      <c r="B349" s="11">
        <f ca="1">IF(LoanIsGood,IF(ROW()-ROW(PaymentSchedule[[#Headers],[PMT NO]])&gt;ScheduledNumberOfPayments,"",ROW()-ROW(PaymentSchedule[[#Headers],[PMT NO]])),"")</f>
        <v>338</v>
      </c>
      <c r="C349" s="13">
        <f ca="1">IF(PaymentSchedule[[#This Row],[PMT NO]]&lt;&gt;"",EOMONTH(LoanStartDate,ROW(PaymentSchedule[[#This Row],[PMT NO]])-ROW(PaymentSchedule[[#Headers],[PMT NO]])-2)+DAY(LoanStartDate),"")</f>
        <v>54207</v>
      </c>
      <c r="D349" s="15">
        <f ca="1">IF(PaymentSchedule[[#This Row],[PMT NO]]&lt;&gt;"",IF(ROW()-ROW(PaymentSchedule[[#Headers],[BEGINNING BALANCE]])=1,LoanAmount,INDEX(PaymentSchedule[ENDING BALANCE],ROW()-ROW(PaymentSchedule[[#Headers],[BEGINNING BALANCE]])-1)),"")</f>
        <v>28615.785684112445</v>
      </c>
      <c r="E349" s="15">
        <f ca="1">IF(PaymentSchedule[[#This Row],[PMT NO]]&lt;&gt;"",ScheduledPayment,"")</f>
        <v>1304.1183412577773</v>
      </c>
      <c r="F34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49" s="15">
        <f ca="1">IF(PaymentSchedule[[#This Row],[PMT NO]]&lt;&gt;"",PaymentSchedule[[#This Row],[TOTAL PAYMENT]]-PaymentSchedule[[#This Row],[INTEREST]],"")</f>
        <v>1190.8475229248322</v>
      </c>
      <c r="I349" s="15">
        <f ca="1">IF(PaymentSchedule[[#This Row],[PMT NO]]&lt;&gt;"",PaymentSchedule[[#This Row],[BEGINNING BALANCE]]*(InterestRate/PaymentsPerYear),"")</f>
        <v>113.2708183329451</v>
      </c>
      <c r="J34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27424.938161187612</v>
      </c>
      <c r="K349" s="15">
        <f ca="1">IF(PaymentSchedule[[#This Row],[PMT NO]]&lt;&gt;"",SUM(INDEX(PaymentSchedule[INTEREST],1,1):PaymentSchedule[[#This Row],[INTEREST]]),"")</f>
        <v>218216.93750631655</v>
      </c>
    </row>
    <row r="350" spans="2:11" x14ac:dyDescent="0.2">
      <c r="B350" s="11">
        <f ca="1">IF(LoanIsGood,IF(ROW()-ROW(PaymentSchedule[[#Headers],[PMT NO]])&gt;ScheduledNumberOfPayments,"",ROW()-ROW(PaymentSchedule[[#Headers],[PMT NO]])),"")</f>
        <v>339</v>
      </c>
      <c r="C350" s="13">
        <f ca="1">IF(PaymentSchedule[[#This Row],[PMT NO]]&lt;&gt;"",EOMONTH(LoanStartDate,ROW(PaymentSchedule[[#This Row],[PMT NO]])-ROW(PaymentSchedule[[#Headers],[PMT NO]])-2)+DAY(LoanStartDate),"")</f>
        <v>54238</v>
      </c>
      <c r="D350" s="15">
        <f ca="1">IF(PaymentSchedule[[#This Row],[PMT NO]]&lt;&gt;"",IF(ROW()-ROW(PaymentSchedule[[#Headers],[BEGINNING BALANCE]])=1,LoanAmount,INDEX(PaymentSchedule[ENDING BALANCE],ROW()-ROW(PaymentSchedule[[#Headers],[BEGINNING BALANCE]])-1)),"")</f>
        <v>27424.938161187612</v>
      </c>
      <c r="E350" s="15">
        <f ca="1">IF(PaymentSchedule[[#This Row],[PMT NO]]&lt;&gt;"",ScheduledPayment,"")</f>
        <v>1304.1183412577773</v>
      </c>
      <c r="F35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50" s="15">
        <f ca="1">IF(PaymentSchedule[[#This Row],[PMT NO]]&lt;&gt;"",PaymentSchedule[[#This Row],[TOTAL PAYMENT]]-PaymentSchedule[[#This Row],[INTEREST]],"")</f>
        <v>1195.5612943697429</v>
      </c>
      <c r="I350" s="15">
        <f ca="1">IF(PaymentSchedule[[#This Row],[PMT NO]]&lt;&gt;"",PaymentSchedule[[#This Row],[BEGINNING BALANCE]]*(InterestRate/PaymentsPerYear),"")</f>
        <v>108.55704688803431</v>
      </c>
      <c r="J35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26229.376866817871</v>
      </c>
      <c r="K350" s="15">
        <f ca="1">IF(PaymentSchedule[[#This Row],[PMT NO]]&lt;&gt;"",SUM(INDEX(PaymentSchedule[INTEREST],1,1):PaymentSchedule[[#This Row],[INTEREST]]),"")</f>
        <v>218325.4945532046</v>
      </c>
    </row>
    <row r="351" spans="2:11" x14ac:dyDescent="0.2">
      <c r="B351" s="11">
        <f ca="1">IF(LoanIsGood,IF(ROW()-ROW(PaymentSchedule[[#Headers],[PMT NO]])&gt;ScheduledNumberOfPayments,"",ROW()-ROW(PaymentSchedule[[#Headers],[PMT NO]])),"")</f>
        <v>340</v>
      </c>
      <c r="C351" s="13">
        <f ca="1">IF(PaymentSchedule[[#This Row],[PMT NO]]&lt;&gt;"",EOMONTH(LoanStartDate,ROW(PaymentSchedule[[#This Row],[PMT NO]])-ROW(PaymentSchedule[[#Headers],[PMT NO]])-2)+DAY(LoanStartDate),"")</f>
        <v>54268</v>
      </c>
      <c r="D351" s="15">
        <f ca="1">IF(PaymentSchedule[[#This Row],[PMT NO]]&lt;&gt;"",IF(ROW()-ROW(PaymentSchedule[[#Headers],[BEGINNING BALANCE]])=1,LoanAmount,INDEX(PaymentSchedule[ENDING BALANCE],ROW()-ROW(PaymentSchedule[[#Headers],[BEGINNING BALANCE]])-1)),"")</f>
        <v>26229.376866817871</v>
      </c>
      <c r="E351" s="15">
        <f ca="1">IF(PaymentSchedule[[#This Row],[PMT NO]]&lt;&gt;"",ScheduledPayment,"")</f>
        <v>1304.1183412577773</v>
      </c>
      <c r="F35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51" s="15">
        <f ca="1">IF(PaymentSchedule[[#This Row],[PMT NO]]&lt;&gt;"",PaymentSchedule[[#This Row],[TOTAL PAYMENT]]-PaymentSchedule[[#This Row],[INTEREST]],"")</f>
        <v>1200.2937244932898</v>
      </c>
      <c r="I351" s="15">
        <f ca="1">IF(PaymentSchedule[[#This Row],[PMT NO]]&lt;&gt;"",PaymentSchedule[[#This Row],[BEGINNING BALANCE]]*(InterestRate/PaymentsPerYear),"")</f>
        <v>103.82461676448742</v>
      </c>
      <c r="J35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25029.08314232458</v>
      </c>
      <c r="K351" s="15">
        <f ca="1">IF(PaymentSchedule[[#This Row],[PMT NO]]&lt;&gt;"",SUM(INDEX(PaymentSchedule[INTEREST],1,1):PaymentSchedule[[#This Row],[INTEREST]]),"")</f>
        <v>218429.31916996909</v>
      </c>
    </row>
    <row r="352" spans="2:11" x14ac:dyDescent="0.2">
      <c r="B352" s="11">
        <f ca="1">IF(LoanIsGood,IF(ROW()-ROW(PaymentSchedule[[#Headers],[PMT NO]])&gt;ScheduledNumberOfPayments,"",ROW()-ROW(PaymentSchedule[[#Headers],[PMT NO]])),"")</f>
        <v>341</v>
      </c>
      <c r="C352" s="13">
        <f ca="1">IF(PaymentSchedule[[#This Row],[PMT NO]]&lt;&gt;"",EOMONTH(LoanStartDate,ROW(PaymentSchedule[[#This Row],[PMT NO]])-ROW(PaymentSchedule[[#Headers],[PMT NO]])-2)+DAY(LoanStartDate),"")</f>
        <v>54299</v>
      </c>
      <c r="D352" s="15">
        <f ca="1">IF(PaymentSchedule[[#This Row],[PMT NO]]&lt;&gt;"",IF(ROW()-ROW(PaymentSchedule[[#Headers],[BEGINNING BALANCE]])=1,LoanAmount,INDEX(PaymentSchedule[ENDING BALANCE],ROW()-ROW(PaymentSchedule[[#Headers],[BEGINNING BALANCE]])-1)),"")</f>
        <v>25029.08314232458</v>
      </c>
      <c r="E352" s="15">
        <f ca="1">IF(PaymentSchedule[[#This Row],[PMT NO]]&lt;&gt;"",ScheduledPayment,"")</f>
        <v>1304.1183412577773</v>
      </c>
      <c r="F35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52" s="15">
        <f ca="1">IF(PaymentSchedule[[#This Row],[PMT NO]]&lt;&gt;"",PaymentSchedule[[#This Row],[TOTAL PAYMENT]]-PaymentSchedule[[#This Row],[INTEREST]],"")</f>
        <v>1205.0448871527424</v>
      </c>
      <c r="I352" s="15">
        <f ca="1">IF(PaymentSchedule[[#This Row],[PMT NO]]&lt;&gt;"",PaymentSchedule[[#This Row],[BEGINNING BALANCE]]*(InterestRate/PaymentsPerYear),"")</f>
        <v>99.073454105034799</v>
      </c>
      <c r="J35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23824.038255171836</v>
      </c>
      <c r="K352" s="15">
        <f ca="1">IF(PaymentSchedule[[#This Row],[PMT NO]]&lt;&gt;"",SUM(INDEX(PaymentSchedule[INTEREST],1,1):PaymentSchedule[[#This Row],[INTEREST]]),"")</f>
        <v>218528.39262407413</v>
      </c>
    </row>
    <row r="353" spans="2:11" x14ac:dyDescent="0.2">
      <c r="B353" s="11">
        <f ca="1">IF(LoanIsGood,IF(ROW()-ROW(PaymentSchedule[[#Headers],[PMT NO]])&gt;ScheduledNumberOfPayments,"",ROW()-ROW(PaymentSchedule[[#Headers],[PMT NO]])),"")</f>
        <v>342</v>
      </c>
      <c r="C353" s="13">
        <f ca="1">IF(PaymentSchedule[[#This Row],[PMT NO]]&lt;&gt;"",EOMONTH(LoanStartDate,ROW(PaymentSchedule[[#This Row],[PMT NO]])-ROW(PaymentSchedule[[#Headers],[PMT NO]])-2)+DAY(LoanStartDate),"")</f>
        <v>54330</v>
      </c>
      <c r="D353" s="15">
        <f ca="1">IF(PaymentSchedule[[#This Row],[PMT NO]]&lt;&gt;"",IF(ROW()-ROW(PaymentSchedule[[#Headers],[BEGINNING BALANCE]])=1,LoanAmount,INDEX(PaymentSchedule[ENDING BALANCE],ROW()-ROW(PaymentSchedule[[#Headers],[BEGINNING BALANCE]])-1)),"")</f>
        <v>23824.038255171836</v>
      </c>
      <c r="E353" s="15">
        <f ca="1">IF(PaymentSchedule[[#This Row],[PMT NO]]&lt;&gt;"",ScheduledPayment,"")</f>
        <v>1304.1183412577773</v>
      </c>
      <c r="F35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53" s="15">
        <f ca="1">IF(PaymentSchedule[[#This Row],[PMT NO]]&lt;&gt;"",PaymentSchedule[[#This Row],[TOTAL PAYMENT]]-PaymentSchedule[[#This Row],[INTEREST]],"")</f>
        <v>1209.8148564977221</v>
      </c>
      <c r="I353" s="15">
        <f ca="1">IF(PaymentSchedule[[#This Row],[PMT NO]]&lt;&gt;"",PaymentSchedule[[#This Row],[BEGINNING BALANCE]]*(InterestRate/PaymentsPerYear),"")</f>
        <v>94.303484760055184</v>
      </c>
      <c r="J35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22614.223398674112</v>
      </c>
      <c r="K353" s="15">
        <f ca="1">IF(PaymentSchedule[[#This Row],[PMT NO]]&lt;&gt;"",SUM(INDEX(PaymentSchedule[INTEREST],1,1):PaymentSchedule[[#This Row],[INTEREST]]),"")</f>
        <v>218622.69610883418</v>
      </c>
    </row>
    <row r="354" spans="2:11" x14ac:dyDescent="0.2">
      <c r="B354" s="11">
        <f ca="1">IF(LoanIsGood,IF(ROW()-ROW(PaymentSchedule[[#Headers],[PMT NO]])&gt;ScheduledNumberOfPayments,"",ROW()-ROW(PaymentSchedule[[#Headers],[PMT NO]])),"")</f>
        <v>343</v>
      </c>
      <c r="C354" s="13">
        <f ca="1">IF(PaymentSchedule[[#This Row],[PMT NO]]&lt;&gt;"",EOMONTH(LoanStartDate,ROW(PaymentSchedule[[#This Row],[PMT NO]])-ROW(PaymentSchedule[[#Headers],[PMT NO]])-2)+DAY(LoanStartDate),"")</f>
        <v>54360</v>
      </c>
      <c r="D354" s="15">
        <f ca="1">IF(PaymentSchedule[[#This Row],[PMT NO]]&lt;&gt;"",IF(ROW()-ROW(PaymentSchedule[[#Headers],[BEGINNING BALANCE]])=1,LoanAmount,INDEX(PaymentSchedule[ENDING BALANCE],ROW()-ROW(PaymentSchedule[[#Headers],[BEGINNING BALANCE]])-1)),"")</f>
        <v>22614.223398674112</v>
      </c>
      <c r="E354" s="15">
        <f ca="1">IF(PaymentSchedule[[#This Row],[PMT NO]]&lt;&gt;"",ScheduledPayment,"")</f>
        <v>1304.1183412577773</v>
      </c>
      <c r="F35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54" s="15">
        <f ca="1">IF(PaymentSchedule[[#This Row],[PMT NO]]&lt;&gt;"",PaymentSchedule[[#This Row],[TOTAL PAYMENT]]-PaymentSchedule[[#This Row],[INTEREST]],"")</f>
        <v>1214.6037069713589</v>
      </c>
      <c r="I354" s="15">
        <f ca="1">IF(PaymentSchedule[[#This Row],[PMT NO]]&lt;&gt;"",PaymentSchedule[[#This Row],[BEGINNING BALANCE]]*(InterestRate/PaymentsPerYear),"")</f>
        <v>89.514634286418371</v>
      </c>
      <c r="J35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21399.619691702752</v>
      </c>
      <c r="K354" s="15">
        <f ca="1">IF(PaymentSchedule[[#This Row],[PMT NO]]&lt;&gt;"",SUM(INDEX(PaymentSchedule[INTEREST],1,1):PaymentSchedule[[#This Row],[INTEREST]]),"")</f>
        <v>218712.21074312061</v>
      </c>
    </row>
    <row r="355" spans="2:11" x14ac:dyDescent="0.2">
      <c r="B355" s="11">
        <f ca="1">IF(LoanIsGood,IF(ROW()-ROW(PaymentSchedule[[#Headers],[PMT NO]])&gt;ScheduledNumberOfPayments,"",ROW()-ROW(PaymentSchedule[[#Headers],[PMT NO]])),"")</f>
        <v>344</v>
      </c>
      <c r="C355" s="13">
        <f ca="1">IF(PaymentSchedule[[#This Row],[PMT NO]]&lt;&gt;"",EOMONTH(LoanStartDate,ROW(PaymentSchedule[[#This Row],[PMT NO]])-ROW(PaymentSchedule[[#Headers],[PMT NO]])-2)+DAY(LoanStartDate),"")</f>
        <v>54391</v>
      </c>
      <c r="D355" s="15">
        <f ca="1">IF(PaymentSchedule[[#This Row],[PMT NO]]&lt;&gt;"",IF(ROW()-ROW(PaymentSchedule[[#Headers],[BEGINNING BALANCE]])=1,LoanAmount,INDEX(PaymentSchedule[ENDING BALANCE],ROW()-ROW(PaymentSchedule[[#Headers],[BEGINNING BALANCE]])-1)),"")</f>
        <v>21399.619691702752</v>
      </c>
      <c r="E355" s="15">
        <f ca="1">IF(PaymentSchedule[[#This Row],[PMT NO]]&lt;&gt;"",ScheduledPayment,"")</f>
        <v>1304.1183412577773</v>
      </c>
      <c r="F35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55" s="15">
        <f ca="1">IF(PaymentSchedule[[#This Row],[PMT NO]]&lt;&gt;"",PaymentSchedule[[#This Row],[TOTAL PAYMENT]]-PaymentSchedule[[#This Row],[INTEREST]],"")</f>
        <v>1219.411513311454</v>
      </c>
      <c r="I355" s="15">
        <f ca="1">IF(PaymentSchedule[[#This Row],[PMT NO]]&lt;&gt;"",PaymentSchedule[[#This Row],[BEGINNING BALANCE]]*(InterestRate/PaymentsPerYear),"")</f>
        <v>84.706827946323401</v>
      </c>
      <c r="J35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20180.208178391298</v>
      </c>
      <c r="K355" s="15">
        <f ca="1">IF(PaymentSchedule[[#This Row],[PMT NO]]&lt;&gt;"",SUM(INDEX(PaymentSchedule[INTEREST],1,1):PaymentSchedule[[#This Row],[INTEREST]]),"")</f>
        <v>218796.91757106694</v>
      </c>
    </row>
    <row r="356" spans="2:11" x14ac:dyDescent="0.2">
      <c r="B356" s="11">
        <f ca="1">IF(LoanIsGood,IF(ROW()-ROW(PaymentSchedule[[#Headers],[PMT NO]])&gt;ScheduledNumberOfPayments,"",ROW()-ROW(PaymentSchedule[[#Headers],[PMT NO]])),"")</f>
        <v>345</v>
      </c>
      <c r="C356" s="13">
        <f ca="1">IF(PaymentSchedule[[#This Row],[PMT NO]]&lt;&gt;"",EOMONTH(LoanStartDate,ROW(PaymentSchedule[[#This Row],[PMT NO]])-ROW(PaymentSchedule[[#Headers],[PMT NO]])-2)+DAY(LoanStartDate),"")</f>
        <v>54421</v>
      </c>
      <c r="D356" s="15">
        <f ca="1">IF(PaymentSchedule[[#This Row],[PMT NO]]&lt;&gt;"",IF(ROW()-ROW(PaymentSchedule[[#Headers],[BEGINNING BALANCE]])=1,LoanAmount,INDEX(PaymentSchedule[ENDING BALANCE],ROW()-ROW(PaymentSchedule[[#Headers],[BEGINNING BALANCE]])-1)),"")</f>
        <v>20180.208178391298</v>
      </c>
      <c r="E356" s="15">
        <f ca="1">IF(PaymentSchedule[[#This Row],[PMT NO]]&lt;&gt;"",ScheduledPayment,"")</f>
        <v>1304.1183412577773</v>
      </c>
      <c r="F35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56" s="15">
        <f ca="1">IF(PaymentSchedule[[#This Row],[PMT NO]]&lt;&gt;"",PaymentSchedule[[#This Row],[TOTAL PAYMENT]]-PaymentSchedule[[#This Row],[INTEREST]],"")</f>
        <v>1224.238350551645</v>
      </c>
      <c r="I356" s="15">
        <f ca="1">IF(PaymentSchedule[[#This Row],[PMT NO]]&lt;&gt;"",PaymentSchedule[[#This Row],[BEGINNING BALANCE]]*(InterestRate/PaymentsPerYear),"")</f>
        <v>79.879990706132233</v>
      </c>
      <c r="J35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18955.969827839654</v>
      </c>
      <c r="K356" s="15">
        <f ca="1">IF(PaymentSchedule[[#This Row],[PMT NO]]&lt;&gt;"",SUM(INDEX(PaymentSchedule[INTEREST],1,1):PaymentSchedule[[#This Row],[INTEREST]]),"")</f>
        <v>218876.79756177307</v>
      </c>
    </row>
    <row r="357" spans="2:11" x14ac:dyDescent="0.2">
      <c r="B357" s="11">
        <f ca="1">IF(LoanIsGood,IF(ROW()-ROW(PaymentSchedule[[#Headers],[PMT NO]])&gt;ScheduledNumberOfPayments,"",ROW()-ROW(PaymentSchedule[[#Headers],[PMT NO]])),"")</f>
        <v>346</v>
      </c>
      <c r="C357" s="13">
        <f ca="1">IF(PaymentSchedule[[#This Row],[PMT NO]]&lt;&gt;"",EOMONTH(LoanStartDate,ROW(PaymentSchedule[[#This Row],[PMT NO]])-ROW(PaymentSchedule[[#Headers],[PMT NO]])-2)+DAY(LoanStartDate),"")</f>
        <v>54452</v>
      </c>
      <c r="D357" s="15">
        <f ca="1">IF(PaymentSchedule[[#This Row],[PMT NO]]&lt;&gt;"",IF(ROW()-ROW(PaymentSchedule[[#Headers],[BEGINNING BALANCE]])=1,LoanAmount,INDEX(PaymentSchedule[ENDING BALANCE],ROW()-ROW(PaymentSchedule[[#Headers],[BEGINNING BALANCE]])-1)),"")</f>
        <v>18955.969827839654</v>
      </c>
      <c r="E357" s="15">
        <f ca="1">IF(PaymentSchedule[[#This Row],[PMT NO]]&lt;&gt;"",ScheduledPayment,"")</f>
        <v>1304.1183412577773</v>
      </c>
      <c r="F35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57" s="15">
        <f ca="1">IF(PaymentSchedule[[#This Row],[PMT NO]]&lt;&gt;"",PaymentSchedule[[#This Row],[TOTAL PAYMENT]]-PaymentSchedule[[#This Row],[INTEREST]],"")</f>
        <v>1229.0842940225787</v>
      </c>
      <c r="I357" s="15">
        <f ca="1">IF(PaymentSchedule[[#This Row],[PMT NO]]&lt;&gt;"",PaymentSchedule[[#This Row],[BEGINNING BALANCE]]*(InterestRate/PaymentsPerYear),"")</f>
        <v>75.034047235198642</v>
      </c>
      <c r="J35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17726.885533817076</v>
      </c>
      <c r="K357" s="15">
        <f ca="1">IF(PaymentSchedule[[#This Row],[PMT NO]]&lt;&gt;"",SUM(INDEX(PaymentSchedule[INTEREST],1,1):PaymentSchedule[[#This Row],[INTEREST]]),"")</f>
        <v>218951.83160900828</v>
      </c>
    </row>
    <row r="358" spans="2:11" x14ac:dyDescent="0.2">
      <c r="B358" s="11">
        <f ca="1">IF(LoanIsGood,IF(ROW()-ROW(PaymentSchedule[[#Headers],[PMT NO]])&gt;ScheduledNumberOfPayments,"",ROW()-ROW(PaymentSchedule[[#Headers],[PMT NO]])),"")</f>
        <v>347</v>
      </c>
      <c r="C358" s="13">
        <f ca="1">IF(PaymentSchedule[[#This Row],[PMT NO]]&lt;&gt;"",EOMONTH(LoanStartDate,ROW(PaymentSchedule[[#This Row],[PMT NO]])-ROW(PaymentSchedule[[#Headers],[PMT NO]])-2)+DAY(LoanStartDate),"")</f>
        <v>54483</v>
      </c>
      <c r="D358" s="15">
        <f ca="1">IF(PaymentSchedule[[#This Row],[PMT NO]]&lt;&gt;"",IF(ROW()-ROW(PaymentSchedule[[#Headers],[BEGINNING BALANCE]])=1,LoanAmount,INDEX(PaymentSchedule[ENDING BALANCE],ROW()-ROW(PaymentSchedule[[#Headers],[BEGINNING BALANCE]])-1)),"")</f>
        <v>17726.885533817076</v>
      </c>
      <c r="E358" s="15">
        <f ca="1">IF(PaymentSchedule[[#This Row],[PMT NO]]&lt;&gt;"",ScheduledPayment,"")</f>
        <v>1304.1183412577773</v>
      </c>
      <c r="F35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58" s="15">
        <f ca="1">IF(PaymentSchedule[[#This Row],[PMT NO]]&lt;&gt;"",PaymentSchedule[[#This Row],[TOTAL PAYMENT]]-PaymentSchedule[[#This Row],[INTEREST]],"")</f>
        <v>1233.9494193530847</v>
      </c>
      <c r="I358" s="15">
        <f ca="1">IF(PaymentSchedule[[#This Row],[PMT NO]]&lt;&gt;"",PaymentSchedule[[#This Row],[BEGINNING BALANCE]]*(InterestRate/PaymentsPerYear),"")</f>
        <v>70.168921904692596</v>
      </c>
      <c r="J35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16492.936114463992</v>
      </c>
      <c r="K358" s="15">
        <f ca="1">IF(PaymentSchedule[[#This Row],[PMT NO]]&lt;&gt;"",SUM(INDEX(PaymentSchedule[INTEREST],1,1):PaymentSchedule[[#This Row],[INTEREST]]),"")</f>
        <v>219022.00053091298</v>
      </c>
    </row>
    <row r="359" spans="2:11" x14ac:dyDescent="0.2">
      <c r="B359" s="11">
        <f ca="1">IF(LoanIsGood,IF(ROW()-ROW(PaymentSchedule[[#Headers],[PMT NO]])&gt;ScheduledNumberOfPayments,"",ROW()-ROW(PaymentSchedule[[#Headers],[PMT NO]])),"")</f>
        <v>348</v>
      </c>
      <c r="C359" s="13">
        <f ca="1">IF(PaymentSchedule[[#This Row],[PMT NO]]&lt;&gt;"",EOMONTH(LoanStartDate,ROW(PaymentSchedule[[#This Row],[PMT NO]])-ROW(PaymentSchedule[[#Headers],[PMT NO]])-2)+DAY(LoanStartDate),"")</f>
        <v>54511</v>
      </c>
      <c r="D359" s="15">
        <f ca="1">IF(PaymentSchedule[[#This Row],[PMT NO]]&lt;&gt;"",IF(ROW()-ROW(PaymentSchedule[[#Headers],[BEGINNING BALANCE]])=1,LoanAmount,INDEX(PaymentSchedule[ENDING BALANCE],ROW()-ROW(PaymentSchedule[[#Headers],[BEGINNING BALANCE]])-1)),"")</f>
        <v>16492.936114463992</v>
      </c>
      <c r="E359" s="15">
        <f ca="1">IF(PaymentSchedule[[#This Row],[PMT NO]]&lt;&gt;"",ScheduledPayment,"")</f>
        <v>1304.1183412577773</v>
      </c>
      <c r="F35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59" s="15">
        <f ca="1">IF(PaymentSchedule[[#This Row],[PMT NO]]&lt;&gt;"",PaymentSchedule[[#This Row],[TOTAL PAYMENT]]-PaymentSchedule[[#This Row],[INTEREST]],"")</f>
        <v>1238.8338024713573</v>
      </c>
      <c r="I359" s="15">
        <f ca="1">IF(PaymentSchedule[[#This Row],[PMT NO]]&lt;&gt;"",PaymentSchedule[[#This Row],[BEGINNING BALANCE]]*(InterestRate/PaymentsPerYear),"")</f>
        <v>65.284538786419972</v>
      </c>
      <c r="J35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15254.102311992634</v>
      </c>
      <c r="K359" s="15">
        <f ca="1">IF(PaymentSchedule[[#This Row],[PMT NO]]&lt;&gt;"",SUM(INDEX(PaymentSchedule[INTEREST],1,1):PaymentSchedule[[#This Row],[INTEREST]]),"")</f>
        <v>219087.2850696994</v>
      </c>
    </row>
    <row r="360" spans="2:11" x14ac:dyDescent="0.2">
      <c r="B360" s="11">
        <f ca="1">IF(LoanIsGood,IF(ROW()-ROW(PaymentSchedule[[#Headers],[PMT NO]])&gt;ScheduledNumberOfPayments,"",ROW()-ROW(PaymentSchedule[[#Headers],[PMT NO]])),"")</f>
        <v>349</v>
      </c>
      <c r="C360" s="13">
        <f ca="1">IF(PaymentSchedule[[#This Row],[PMT NO]]&lt;&gt;"",EOMONTH(LoanStartDate,ROW(PaymentSchedule[[#This Row],[PMT NO]])-ROW(PaymentSchedule[[#Headers],[PMT NO]])-2)+DAY(LoanStartDate),"")</f>
        <v>54542</v>
      </c>
      <c r="D360" s="15">
        <f ca="1">IF(PaymentSchedule[[#This Row],[PMT NO]]&lt;&gt;"",IF(ROW()-ROW(PaymentSchedule[[#Headers],[BEGINNING BALANCE]])=1,LoanAmount,INDEX(PaymentSchedule[ENDING BALANCE],ROW()-ROW(PaymentSchedule[[#Headers],[BEGINNING BALANCE]])-1)),"")</f>
        <v>15254.102311992634</v>
      </c>
      <c r="E360" s="15">
        <f ca="1">IF(PaymentSchedule[[#This Row],[PMT NO]]&lt;&gt;"",ScheduledPayment,"")</f>
        <v>1304.1183412577773</v>
      </c>
      <c r="F36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60" s="15">
        <f ca="1">IF(PaymentSchedule[[#This Row],[PMT NO]]&lt;&gt;"",PaymentSchedule[[#This Row],[TOTAL PAYMENT]]-PaymentSchedule[[#This Row],[INTEREST]],"")</f>
        <v>1243.7375196061398</v>
      </c>
      <c r="I360" s="15">
        <f ca="1">IF(PaymentSchedule[[#This Row],[PMT NO]]&lt;&gt;"",PaymentSchedule[[#This Row],[BEGINNING BALANCE]]*(InterestRate/PaymentsPerYear),"")</f>
        <v>60.380821651637511</v>
      </c>
      <c r="J36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14010.364792386494</v>
      </c>
      <c r="K360" s="15">
        <f ca="1">IF(PaymentSchedule[[#This Row],[PMT NO]]&lt;&gt;"",SUM(INDEX(PaymentSchedule[INTEREST],1,1):PaymentSchedule[[#This Row],[INTEREST]]),"")</f>
        <v>219147.66589135103</v>
      </c>
    </row>
    <row r="361" spans="2:11" x14ac:dyDescent="0.2">
      <c r="B361" s="11">
        <f ca="1">IF(LoanIsGood,IF(ROW()-ROW(PaymentSchedule[[#Headers],[PMT NO]])&gt;ScheduledNumberOfPayments,"",ROW()-ROW(PaymentSchedule[[#Headers],[PMT NO]])),"")</f>
        <v>350</v>
      </c>
      <c r="C361" s="13">
        <f ca="1">IF(PaymentSchedule[[#This Row],[PMT NO]]&lt;&gt;"",EOMONTH(LoanStartDate,ROW(PaymentSchedule[[#This Row],[PMT NO]])-ROW(PaymentSchedule[[#Headers],[PMT NO]])-2)+DAY(LoanStartDate),"")</f>
        <v>54572</v>
      </c>
      <c r="D361" s="15">
        <f ca="1">IF(PaymentSchedule[[#This Row],[PMT NO]]&lt;&gt;"",IF(ROW()-ROW(PaymentSchedule[[#Headers],[BEGINNING BALANCE]])=1,LoanAmount,INDEX(PaymentSchedule[ENDING BALANCE],ROW()-ROW(PaymentSchedule[[#Headers],[BEGINNING BALANCE]])-1)),"")</f>
        <v>14010.364792386494</v>
      </c>
      <c r="E361" s="15">
        <f ca="1">IF(PaymentSchedule[[#This Row],[PMT NO]]&lt;&gt;"",ScheduledPayment,"")</f>
        <v>1304.1183412577773</v>
      </c>
      <c r="F36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61" s="15">
        <f ca="1">IF(PaymentSchedule[[#This Row],[PMT NO]]&lt;&gt;"",PaymentSchedule[[#This Row],[TOTAL PAYMENT]]-PaymentSchedule[[#This Row],[INTEREST]],"")</f>
        <v>1248.6606472879141</v>
      </c>
      <c r="I361" s="15">
        <f ca="1">IF(PaymentSchedule[[#This Row],[PMT NO]]&lt;&gt;"",PaymentSchedule[[#This Row],[BEGINNING BALANCE]]*(InterestRate/PaymentsPerYear),"")</f>
        <v>55.457693969863207</v>
      </c>
      <c r="J36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12761.70414509858</v>
      </c>
      <c r="K361" s="15">
        <f ca="1">IF(PaymentSchedule[[#This Row],[PMT NO]]&lt;&gt;"",SUM(INDEX(PaymentSchedule[INTEREST],1,1):PaymentSchedule[[#This Row],[INTEREST]]),"")</f>
        <v>219203.12358532089</v>
      </c>
    </row>
    <row r="362" spans="2:11" x14ac:dyDescent="0.2">
      <c r="B362" s="11">
        <f ca="1">IF(LoanIsGood,IF(ROW()-ROW(PaymentSchedule[[#Headers],[PMT NO]])&gt;ScheduledNumberOfPayments,"",ROW()-ROW(PaymentSchedule[[#Headers],[PMT NO]])),"")</f>
        <v>351</v>
      </c>
      <c r="C362" s="13">
        <f ca="1">IF(PaymentSchedule[[#This Row],[PMT NO]]&lt;&gt;"",EOMONTH(LoanStartDate,ROW(PaymentSchedule[[#This Row],[PMT NO]])-ROW(PaymentSchedule[[#Headers],[PMT NO]])-2)+DAY(LoanStartDate),"")</f>
        <v>54603</v>
      </c>
      <c r="D362" s="15">
        <f ca="1">IF(PaymentSchedule[[#This Row],[PMT NO]]&lt;&gt;"",IF(ROW()-ROW(PaymentSchedule[[#Headers],[BEGINNING BALANCE]])=1,LoanAmount,INDEX(PaymentSchedule[ENDING BALANCE],ROW()-ROW(PaymentSchedule[[#Headers],[BEGINNING BALANCE]])-1)),"")</f>
        <v>12761.70414509858</v>
      </c>
      <c r="E362" s="15">
        <f ca="1">IF(PaymentSchedule[[#This Row],[PMT NO]]&lt;&gt;"",ScheduledPayment,"")</f>
        <v>1304.1183412577773</v>
      </c>
      <c r="F362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2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62" s="15">
        <f ca="1">IF(PaymentSchedule[[#This Row],[PMT NO]]&lt;&gt;"",PaymentSchedule[[#This Row],[TOTAL PAYMENT]]-PaymentSchedule[[#This Row],[INTEREST]],"")</f>
        <v>1253.6032623500953</v>
      </c>
      <c r="I362" s="15">
        <f ca="1">IF(PaymentSchedule[[#This Row],[PMT NO]]&lt;&gt;"",PaymentSchedule[[#This Row],[BEGINNING BALANCE]]*(InterestRate/PaymentsPerYear),"")</f>
        <v>50.515078907681882</v>
      </c>
      <c r="J362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11508.100882748484</v>
      </c>
      <c r="K362" s="15">
        <f ca="1">IF(PaymentSchedule[[#This Row],[PMT NO]]&lt;&gt;"",SUM(INDEX(PaymentSchedule[INTEREST],1,1):PaymentSchedule[[#This Row],[INTEREST]]),"")</f>
        <v>219253.63866422858</v>
      </c>
    </row>
    <row r="363" spans="2:11" x14ac:dyDescent="0.2">
      <c r="B363" s="11">
        <f ca="1">IF(LoanIsGood,IF(ROW()-ROW(PaymentSchedule[[#Headers],[PMT NO]])&gt;ScheduledNumberOfPayments,"",ROW()-ROW(PaymentSchedule[[#Headers],[PMT NO]])),"")</f>
        <v>352</v>
      </c>
      <c r="C363" s="13">
        <f ca="1">IF(PaymentSchedule[[#This Row],[PMT NO]]&lt;&gt;"",EOMONTH(LoanStartDate,ROW(PaymentSchedule[[#This Row],[PMT NO]])-ROW(PaymentSchedule[[#Headers],[PMT NO]])-2)+DAY(LoanStartDate),"")</f>
        <v>54633</v>
      </c>
      <c r="D363" s="15">
        <f ca="1">IF(PaymentSchedule[[#This Row],[PMT NO]]&lt;&gt;"",IF(ROW()-ROW(PaymentSchedule[[#Headers],[BEGINNING BALANCE]])=1,LoanAmount,INDEX(PaymentSchedule[ENDING BALANCE],ROW()-ROW(PaymentSchedule[[#Headers],[BEGINNING BALANCE]])-1)),"")</f>
        <v>11508.100882748484</v>
      </c>
      <c r="E363" s="15">
        <f ca="1">IF(PaymentSchedule[[#This Row],[PMT NO]]&lt;&gt;"",ScheduledPayment,"")</f>
        <v>1304.1183412577773</v>
      </c>
      <c r="F363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3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63" s="15">
        <f ca="1">IF(PaymentSchedule[[#This Row],[PMT NO]]&lt;&gt;"",PaymentSchedule[[#This Row],[TOTAL PAYMENT]]-PaymentSchedule[[#This Row],[INTEREST]],"")</f>
        <v>1258.5654419302311</v>
      </c>
      <c r="I363" s="15">
        <f ca="1">IF(PaymentSchedule[[#This Row],[PMT NO]]&lt;&gt;"",PaymentSchedule[[#This Row],[BEGINNING BALANCE]]*(InterestRate/PaymentsPerYear),"")</f>
        <v>45.552899327546086</v>
      </c>
      <c r="J363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10249.535440818252</v>
      </c>
      <c r="K363" s="15">
        <f ca="1">IF(PaymentSchedule[[#This Row],[PMT NO]]&lt;&gt;"",SUM(INDEX(PaymentSchedule[INTEREST],1,1):PaymentSchedule[[#This Row],[INTEREST]]),"")</f>
        <v>219299.19156355612</v>
      </c>
    </row>
    <row r="364" spans="2:11" x14ac:dyDescent="0.2">
      <c r="B364" s="11">
        <f ca="1">IF(LoanIsGood,IF(ROW()-ROW(PaymentSchedule[[#Headers],[PMT NO]])&gt;ScheduledNumberOfPayments,"",ROW()-ROW(PaymentSchedule[[#Headers],[PMT NO]])),"")</f>
        <v>353</v>
      </c>
      <c r="C364" s="13">
        <f ca="1">IF(PaymentSchedule[[#This Row],[PMT NO]]&lt;&gt;"",EOMONTH(LoanStartDate,ROW(PaymentSchedule[[#This Row],[PMT NO]])-ROW(PaymentSchedule[[#Headers],[PMT NO]])-2)+DAY(LoanStartDate),"")</f>
        <v>54664</v>
      </c>
      <c r="D364" s="15">
        <f ca="1">IF(PaymentSchedule[[#This Row],[PMT NO]]&lt;&gt;"",IF(ROW()-ROW(PaymentSchedule[[#Headers],[BEGINNING BALANCE]])=1,LoanAmount,INDEX(PaymentSchedule[ENDING BALANCE],ROW()-ROW(PaymentSchedule[[#Headers],[BEGINNING BALANCE]])-1)),"")</f>
        <v>10249.535440818252</v>
      </c>
      <c r="E364" s="15">
        <f ca="1">IF(PaymentSchedule[[#This Row],[PMT NO]]&lt;&gt;"",ScheduledPayment,"")</f>
        <v>1304.1183412577773</v>
      </c>
      <c r="F364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4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64" s="15">
        <f ca="1">IF(PaymentSchedule[[#This Row],[PMT NO]]&lt;&gt;"",PaymentSchedule[[#This Row],[TOTAL PAYMENT]]-PaymentSchedule[[#This Row],[INTEREST]],"")</f>
        <v>1263.547263471205</v>
      </c>
      <c r="I364" s="15">
        <f ca="1">IF(PaymentSchedule[[#This Row],[PMT NO]]&lt;&gt;"",PaymentSchedule[[#This Row],[BEGINNING BALANCE]]*(InterestRate/PaymentsPerYear),"")</f>
        <v>40.571077786572253</v>
      </c>
      <c r="J364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8985.9881773470479</v>
      </c>
      <c r="K364" s="15">
        <f ca="1">IF(PaymentSchedule[[#This Row],[PMT NO]]&lt;&gt;"",SUM(INDEX(PaymentSchedule[INTEREST],1,1):PaymentSchedule[[#This Row],[INTEREST]]),"")</f>
        <v>219339.76264134268</v>
      </c>
    </row>
    <row r="365" spans="2:11" x14ac:dyDescent="0.2">
      <c r="B365" s="11">
        <f ca="1">IF(LoanIsGood,IF(ROW()-ROW(PaymentSchedule[[#Headers],[PMT NO]])&gt;ScheduledNumberOfPayments,"",ROW()-ROW(PaymentSchedule[[#Headers],[PMT NO]])),"")</f>
        <v>354</v>
      </c>
      <c r="C365" s="13">
        <f ca="1">IF(PaymentSchedule[[#This Row],[PMT NO]]&lt;&gt;"",EOMONTH(LoanStartDate,ROW(PaymentSchedule[[#This Row],[PMT NO]])-ROW(PaymentSchedule[[#Headers],[PMT NO]])-2)+DAY(LoanStartDate),"")</f>
        <v>54695</v>
      </c>
      <c r="D365" s="15">
        <f ca="1">IF(PaymentSchedule[[#This Row],[PMT NO]]&lt;&gt;"",IF(ROW()-ROW(PaymentSchedule[[#Headers],[BEGINNING BALANCE]])=1,LoanAmount,INDEX(PaymentSchedule[ENDING BALANCE],ROW()-ROW(PaymentSchedule[[#Headers],[BEGINNING BALANCE]])-1)),"")</f>
        <v>8985.9881773470479</v>
      </c>
      <c r="E365" s="15">
        <f ca="1">IF(PaymentSchedule[[#This Row],[PMT NO]]&lt;&gt;"",ScheduledPayment,"")</f>
        <v>1304.1183412577773</v>
      </c>
      <c r="F365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5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65" s="15">
        <f ca="1">IF(PaymentSchedule[[#This Row],[PMT NO]]&lt;&gt;"",PaymentSchedule[[#This Row],[TOTAL PAYMENT]]-PaymentSchedule[[#This Row],[INTEREST]],"")</f>
        <v>1268.5488047224453</v>
      </c>
      <c r="I365" s="15">
        <f ca="1">IF(PaymentSchedule[[#This Row],[PMT NO]]&lt;&gt;"",PaymentSchedule[[#This Row],[BEGINNING BALANCE]]*(InterestRate/PaymentsPerYear),"")</f>
        <v>35.56953653533207</v>
      </c>
      <c r="J365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7717.4393726246026</v>
      </c>
      <c r="K365" s="15">
        <f ca="1">IF(PaymentSchedule[[#This Row],[PMT NO]]&lt;&gt;"",SUM(INDEX(PaymentSchedule[INTEREST],1,1):PaymentSchedule[[#This Row],[INTEREST]]),"")</f>
        <v>219375.33217787801</v>
      </c>
    </row>
    <row r="366" spans="2:11" x14ac:dyDescent="0.2">
      <c r="B366" s="11">
        <f ca="1">IF(LoanIsGood,IF(ROW()-ROW(PaymentSchedule[[#Headers],[PMT NO]])&gt;ScheduledNumberOfPayments,"",ROW()-ROW(PaymentSchedule[[#Headers],[PMT NO]])),"")</f>
        <v>355</v>
      </c>
      <c r="C366" s="13">
        <f ca="1">IF(PaymentSchedule[[#This Row],[PMT NO]]&lt;&gt;"",EOMONTH(LoanStartDate,ROW(PaymentSchedule[[#This Row],[PMT NO]])-ROW(PaymentSchedule[[#Headers],[PMT NO]])-2)+DAY(LoanStartDate),"")</f>
        <v>54725</v>
      </c>
      <c r="D366" s="15">
        <f ca="1">IF(PaymentSchedule[[#This Row],[PMT NO]]&lt;&gt;"",IF(ROW()-ROW(PaymentSchedule[[#Headers],[BEGINNING BALANCE]])=1,LoanAmount,INDEX(PaymentSchedule[ENDING BALANCE],ROW()-ROW(PaymentSchedule[[#Headers],[BEGINNING BALANCE]])-1)),"")</f>
        <v>7717.4393726246026</v>
      </c>
      <c r="E366" s="15">
        <f ca="1">IF(PaymentSchedule[[#This Row],[PMT NO]]&lt;&gt;"",ScheduledPayment,"")</f>
        <v>1304.1183412577773</v>
      </c>
      <c r="F366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6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66" s="15">
        <f ca="1">IF(PaymentSchedule[[#This Row],[PMT NO]]&lt;&gt;"",PaymentSchedule[[#This Row],[TOTAL PAYMENT]]-PaymentSchedule[[#This Row],[INTEREST]],"")</f>
        <v>1273.5701437411383</v>
      </c>
      <c r="I366" s="15">
        <f ca="1">IF(PaymentSchedule[[#This Row],[PMT NO]]&lt;&gt;"",PaymentSchedule[[#This Row],[BEGINNING BALANCE]]*(InterestRate/PaymentsPerYear),"")</f>
        <v>30.548197516639053</v>
      </c>
      <c r="J366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6443.8692288834645</v>
      </c>
      <c r="K366" s="15">
        <f ca="1">IF(PaymentSchedule[[#This Row],[PMT NO]]&lt;&gt;"",SUM(INDEX(PaymentSchedule[INTEREST],1,1):PaymentSchedule[[#This Row],[INTEREST]]),"")</f>
        <v>219405.88037539466</v>
      </c>
    </row>
    <row r="367" spans="2:11" x14ac:dyDescent="0.2">
      <c r="B367" s="11">
        <f ca="1">IF(LoanIsGood,IF(ROW()-ROW(PaymentSchedule[[#Headers],[PMT NO]])&gt;ScheduledNumberOfPayments,"",ROW()-ROW(PaymentSchedule[[#Headers],[PMT NO]])),"")</f>
        <v>356</v>
      </c>
      <c r="C367" s="13">
        <f ca="1">IF(PaymentSchedule[[#This Row],[PMT NO]]&lt;&gt;"",EOMONTH(LoanStartDate,ROW(PaymentSchedule[[#This Row],[PMT NO]])-ROW(PaymentSchedule[[#Headers],[PMT NO]])-2)+DAY(LoanStartDate),"")</f>
        <v>54756</v>
      </c>
      <c r="D367" s="15">
        <f ca="1">IF(PaymentSchedule[[#This Row],[PMT NO]]&lt;&gt;"",IF(ROW()-ROW(PaymentSchedule[[#Headers],[BEGINNING BALANCE]])=1,LoanAmount,INDEX(PaymentSchedule[ENDING BALANCE],ROW()-ROW(PaymentSchedule[[#Headers],[BEGINNING BALANCE]])-1)),"")</f>
        <v>6443.8692288834645</v>
      </c>
      <c r="E367" s="15">
        <f ca="1">IF(PaymentSchedule[[#This Row],[PMT NO]]&lt;&gt;"",ScheduledPayment,"")</f>
        <v>1304.1183412577773</v>
      </c>
      <c r="F367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7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67" s="15">
        <f ca="1">IF(PaymentSchedule[[#This Row],[PMT NO]]&lt;&gt;"",PaymentSchedule[[#This Row],[TOTAL PAYMENT]]-PaymentSchedule[[#This Row],[INTEREST]],"")</f>
        <v>1278.6113588934468</v>
      </c>
      <c r="I367" s="15">
        <f ca="1">IF(PaymentSchedule[[#This Row],[PMT NO]]&lt;&gt;"",PaymentSchedule[[#This Row],[BEGINNING BALANCE]]*(InterestRate/PaymentsPerYear),"")</f>
        <v>25.506982364330383</v>
      </c>
      <c r="J367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5165.2578699900178</v>
      </c>
      <c r="K367" s="15">
        <f ca="1">IF(PaymentSchedule[[#This Row],[PMT NO]]&lt;&gt;"",SUM(INDEX(PaymentSchedule[INTEREST],1,1):PaymentSchedule[[#This Row],[INTEREST]]),"")</f>
        <v>219431.387357759</v>
      </c>
    </row>
    <row r="368" spans="2:11" x14ac:dyDescent="0.2">
      <c r="B368" s="11">
        <f ca="1">IF(LoanIsGood,IF(ROW()-ROW(PaymentSchedule[[#Headers],[PMT NO]])&gt;ScheduledNumberOfPayments,"",ROW()-ROW(PaymentSchedule[[#Headers],[PMT NO]])),"")</f>
        <v>357</v>
      </c>
      <c r="C368" s="13">
        <f ca="1">IF(PaymentSchedule[[#This Row],[PMT NO]]&lt;&gt;"",EOMONTH(LoanStartDate,ROW(PaymentSchedule[[#This Row],[PMT NO]])-ROW(PaymentSchedule[[#Headers],[PMT NO]])-2)+DAY(LoanStartDate),"")</f>
        <v>54786</v>
      </c>
      <c r="D368" s="15">
        <f ca="1">IF(PaymentSchedule[[#This Row],[PMT NO]]&lt;&gt;"",IF(ROW()-ROW(PaymentSchedule[[#Headers],[BEGINNING BALANCE]])=1,LoanAmount,INDEX(PaymentSchedule[ENDING BALANCE],ROW()-ROW(PaymentSchedule[[#Headers],[BEGINNING BALANCE]])-1)),"")</f>
        <v>5165.2578699900178</v>
      </c>
      <c r="E368" s="15">
        <f ca="1">IF(PaymentSchedule[[#This Row],[PMT NO]]&lt;&gt;"",ScheduledPayment,"")</f>
        <v>1304.1183412577773</v>
      </c>
      <c r="F368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8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68" s="15">
        <f ca="1">IF(PaymentSchedule[[#This Row],[PMT NO]]&lt;&gt;"",PaymentSchedule[[#This Row],[TOTAL PAYMENT]]-PaymentSchedule[[#This Row],[INTEREST]],"")</f>
        <v>1283.6725288557334</v>
      </c>
      <c r="I368" s="15">
        <f ca="1">IF(PaymentSchedule[[#This Row],[PMT NO]]&lt;&gt;"",PaymentSchedule[[#This Row],[BEGINNING BALANCE]]*(InterestRate/PaymentsPerYear),"")</f>
        <v>20.445812402043821</v>
      </c>
      <c r="J368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3881.5853411342841</v>
      </c>
      <c r="K368" s="15">
        <f ca="1">IF(PaymentSchedule[[#This Row],[PMT NO]]&lt;&gt;"",SUM(INDEX(PaymentSchedule[INTEREST],1,1):PaymentSchedule[[#This Row],[INTEREST]]),"")</f>
        <v>219451.83317016103</v>
      </c>
    </row>
    <row r="369" spans="2:11" x14ac:dyDescent="0.2">
      <c r="B369" s="11">
        <f ca="1">IF(LoanIsGood,IF(ROW()-ROW(PaymentSchedule[[#Headers],[PMT NO]])&gt;ScheduledNumberOfPayments,"",ROW()-ROW(PaymentSchedule[[#Headers],[PMT NO]])),"")</f>
        <v>358</v>
      </c>
      <c r="C369" s="13">
        <f ca="1">IF(PaymentSchedule[[#This Row],[PMT NO]]&lt;&gt;"",EOMONTH(LoanStartDate,ROW(PaymentSchedule[[#This Row],[PMT NO]])-ROW(PaymentSchedule[[#Headers],[PMT NO]])-2)+DAY(LoanStartDate),"")</f>
        <v>54817</v>
      </c>
      <c r="D369" s="15">
        <f ca="1">IF(PaymentSchedule[[#This Row],[PMT NO]]&lt;&gt;"",IF(ROW()-ROW(PaymentSchedule[[#Headers],[BEGINNING BALANCE]])=1,LoanAmount,INDEX(PaymentSchedule[ENDING BALANCE],ROW()-ROW(PaymentSchedule[[#Headers],[BEGINNING BALANCE]])-1)),"")</f>
        <v>3881.5853411342841</v>
      </c>
      <c r="E369" s="15">
        <f ca="1">IF(PaymentSchedule[[#This Row],[PMT NO]]&lt;&gt;"",ScheduledPayment,"")</f>
        <v>1304.1183412577773</v>
      </c>
      <c r="F369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9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69" s="15">
        <f ca="1">IF(PaymentSchedule[[#This Row],[PMT NO]]&lt;&gt;"",PaymentSchedule[[#This Row],[TOTAL PAYMENT]]-PaymentSchedule[[#This Row],[INTEREST]],"")</f>
        <v>1288.7537326157874</v>
      </c>
      <c r="I369" s="15">
        <f ca="1">IF(PaymentSchedule[[#This Row],[PMT NO]]&lt;&gt;"",PaymentSchedule[[#This Row],[BEGINNING BALANCE]]*(InterestRate/PaymentsPerYear),"")</f>
        <v>15.364608641989877</v>
      </c>
      <c r="J369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2592.831608518497</v>
      </c>
      <c r="K369" s="15">
        <f ca="1">IF(PaymentSchedule[[#This Row],[PMT NO]]&lt;&gt;"",SUM(INDEX(PaymentSchedule[INTEREST],1,1):PaymentSchedule[[#This Row],[INTEREST]]),"")</f>
        <v>219467.19777880301</v>
      </c>
    </row>
    <row r="370" spans="2:11" x14ac:dyDescent="0.2">
      <c r="B370" s="11">
        <f ca="1">IF(LoanIsGood,IF(ROW()-ROW(PaymentSchedule[[#Headers],[PMT NO]])&gt;ScheduledNumberOfPayments,"",ROW()-ROW(PaymentSchedule[[#Headers],[PMT NO]])),"")</f>
        <v>359</v>
      </c>
      <c r="C370" s="13">
        <f ca="1">IF(PaymentSchedule[[#This Row],[PMT NO]]&lt;&gt;"",EOMONTH(LoanStartDate,ROW(PaymentSchedule[[#This Row],[PMT NO]])-ROW(PaymentSchedule[[#Headers],[PMT NO]])-2)+DAY(LoanStartDate),"")</f>
        <v>54848</v>
      </c>
      <c r="D370" s="15">
        <f ca="1">IF(PaymentSchedule[[#This Row],[PMT NO]]&lt;&gt;"",IF(ROW()-ROW(PaymentSchedule[[#Headers],[BEGINNING BALANCE]])=1,LoanAmount,INDEX(PaymentSchedule[ENDING BALANCE],ROW()-ROW(PaymentSchedule[[#Headers],[BEGINNING BALANCE]])-1)),"")</f>
        <v>2592.831608518497</v>
      </c>
      <c r="E370" s="15">
        <f ca="1">IF(PaymentSchedule[[#This Row],[PMT NO]]&lt;&gt;"",ScheduledPayment,"")</f>
        <v>1304.1183412577773</v>
      </c>
      <c r="F370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70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1304.1183412577773</v>
      </c>
      <c r="H370" s="15">
        <f ca="1">IF(PaymentSchedule[[#This Row],[PMT NO]]&lt;&gt;"",PaymentSchedule[[#This Row],[TOTAL PAYMENT]]-PaymentSchedule[[#This Row],[INTEREST]],"")</f>
        <v>1293.8550494740582</v>
      </c>
      <c r="I370" s="15">
        <f ca="1">IF(PaymentSchedule[[#This Row],[PMT NO]]&lt;&gt;"",PaymentSchedule[[#This Row],[BEGINNING BALANCE]]*(InterestRate/PaymentsPerYear),"")</f>
        <v>10.263291783719051</v>
      </c>
      <c r="J370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1298.9765590444388</v>
      </c>
      <c r="K370" s="15">
        <f ca="1">IF(PaymentSchedule[[#This Row],[PMT NO]]&lt;&gt;"",SUM(INDEX(PaymentSchedule[INTEREST],1,1):PaymentSchedule[[#This Row],[INTEREST]]),"")</f>
        <v>219477.46107058672</v>
      </c>
    </row>
    <row r="371" spans="2:11" x14ac:dyDescent="0.2">
      <c r="B371" s="11">
        <f ca="1">IF(LoanIsGood,IF(ROW()-ROW(PaymentSchedule[[#Headers],[PMT NO]])&gt;ScheduledNumberOfPayments,"",ROW()-ROW(PaymentSchedule[[#Headers],[PMT NO]])),"")</f>
        <v>360</v>
      </c>
      <c r="C371" s="13">
        <f ca="1">IF(PaymentSchedule[[#This Row],[PMT NO]]&lt;&gt;"",EOMONTH(LoanStartDate,ROW(PaymentSchedule[[#This Row],[PMT NO]])-ROW(PaymentSchedule[[#Headers],[PMT NO]])-2)+DAY(LoanStartDate),"")</f>
        <v>54876</v>
      </c>
      <c r="D371" s="15">
        <f ca="1">IF(PaymentSchedule[[#This Row],[PMT NO]]&lt;&gt;"",IF(ROW()-ROW(PaymentSchedule[[#Headers],[BEGINNING BALANCE]])=1,LoanAmount,INDEX(PaymentSchedule[ENDING BALANCE],ROW()-ROW(PaymentSchedule[[#Headers],[BEGINNING BALANCE]])-1)),"")</f>
        <v>1298.9765590444388</v>
      </c>
      <c r="E371" s="15">
        <f ca="1">IF(PaymentSchedule[[#This Row],[PMT NO]]&lt;&gt;"",ScheduledPayment,"")</f>
        <v>1304.1183412577773</v>
      </c>
      <c r="F371" s="15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71" s="15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1298.9765590444388</v>
      </c>
      <c r="H371" s="15">
        <f ca="1">IF(PaymentSchedule[[#This Row],[PMT NO]]&lt;&gt;"",PaymentSchedule[[#This Row],[TOTAL PAYMENT]]-PaymentSchedule[[#This Row],[INTEREST]],"")</f>
        <v>1293.8347768315546</v>
      </c>
      <c r="I371" s="15">
        <f ca="1">IF(PaymentSchedule[[#This Row],[PMT NO]]&lt;&gt;"",PaymentSchedule[[#This Row],[BEGINNING BALANCE]]*(InterestRate/PaymentsPerYear),"")</f>
        <v>5.1417822128842374</v>
      </c>
      <c r="J371" s="15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371" s="15">
        <f ca="1">IF(PaymentSchedule[[#This Row],[PMT NO]]&lt;&gt;"",SUM(INDEX(PaymentSchedule[INTEREST],1,1):PaymentSchedule[[#This Row],[INTEREST]]),"")</f>
        <v>219482.60285279961</v>
      </c>
    </row>
  </sheetData>
  <mergeCells count="12">
    <mergeCell ref="C9:D9"/>
    <mergeCell ref="G3:H3"/>
    <mergeCell ref="G4:H4"/>
    <mergeCell ref="G5:H5"/>
    <mergeCell ref="G6:H6"/>
    <mergeCell ref="G7:H7"/>
    <mergeCell ref="H9:I9"/>
    <mergeCell ref="C3:D3"/>
    <mergeCell ref="C4:D4"/>
    <mergeCell ref="C5:D5"/>
    <mergeCell ref="C6:D6"/>
    <mergeCell ref="C7:D7"/>
  </mergeCells>
  <conditionalFormatting sqref="B12:K371">
    <cfRule type="expression" dxfId="0" priority="1">
      <formula>($B12="")+(($D12=0)*($F12=0))</formula>
    </cfRule>
  </conditionalFormatting>
  <dataValidations count="26">
    <dataValidation allowBlank="1" showInputMessage="1" showErrorMessage="1" prompt="Enter Loan Amount in this cell" sqref="E3" xr:uid="{00000000-0002-0000-0000-000000000000}"/>
    <dataValidation allowBlank="1" showInputMessage="1" showErrorMessage="1" prompt="Enter interest rate to be paid annually in this cell" sqref="E4" xr:uid="{00000000-0002-0000-0000-000001000000}"/>
    <dataValidation allowBlank="1" showInputMessage="1" showErrorMessage="1" prompt="Enter loan period in years in this cell" sqref="E5" xr:uid="{00000000-0002-0000-0000-000002000000}"/>
    <dataValidation allowBlank="1" showInputMessage="1" showErrorMessage="1" prompt="Enter the number of payments to be made in a year in this cell" sqref="E6" xr:uid="{00000000-0002-0000-0000-000003000000}"/>
    <dataValidation allowBlank="1" showInputMessage="1" showErrorMessage="1" prompt="Enter the start date of loan in this cell" sqref="E7" xr:uid="{00000000-0002-0000-0000-000004000000}"/>
    <dataValidation allowBlank="1" showInputMessage="1" showErrorMessage="1" prompt="Enter the amount of extra payment in this cell" sqref="E9" xr:uid="{00000000-0002-0000-0000-000005000000}"/>
    <dataValidation allowBlank="1" showInputMessage="1" showErrorMessage="1" prompt="Automatically calculated total interest" sqref="I7" xr:uid="{00000000-0002-0000-0000-000006000000}"/>
    <dataValidation allowBlank="1" showInputMessage="1" showErrorMessage="1" prompt="Automatically updated scheduled payment amount" sqref="I3" xr:uid="{00000000-0002-0000-0000-000007000000}"/>
    <dataValidation allowBlank="1" showInputMessage="1" showErrorMessage="1" prompt="Automatically updated scheduled number of payments" sqref="I4" xr:uid="{00000000-0002-0000-0000-000008000000}"/>
    <dataValidation allowBlank="1" showInputMessage="1" showErrorMessage="1" prompt="Automatically updated actual number of payments" sqref="I5" xr:uid="{00000000-0002-0000-0000-000009000000}"/>
    <dataValidation allowBlank="1" showInputMessage="1" showErrorMessage="1" prompt="This workbook produces a loan amortization schedule that calculates total interest and total payments &amp; includes the option for extra payments" sqref="A1" xr:uid="{00000000-0002-0000-0000-00000A000000}"/>
    <dataValidation allowBlank="1" showInputMessage="1" showErrorMessage="1" prompt="Enter loan values in cells E3 to E7 and E9. Description of each loan value is in column C. Payment Schedule table starting in cell B11 will automatically update" sqref="C2" xr:uid="{00000000-0002-0000-0000-00000B000000}"/>
    <dataValidation allowBlank="1" showInputMessage="1" showErrorMessage="1" prompt="Loan Summary fields from I3 to I7 are automatically adjusted based on the values entered. Enter the Lender's name in I9" sqref="G2" xr:uid="{00000000-0002-0000-0000-00000C000000}"/>
    <dataValidation allowBlank="1" showInputMessage="1" showErrorMessage="1" prompt="Worksheet title is in this cell. Enter loan values in cells E3 to E7 &amp; extra payments in cell E9, loan summary in column I &amp; Payment Schedule table will automatically update" sqref="B1" xr:uid="{00000000-0002-0000-0000-00000D000000}"/>
    <dataValidation allowBlank="1" showInputMessage="1" showErrorMessage="1" prompt="Automatically updated total early payments" sqref="I6" xr:uid="{00000000-0002-0000-0000-00000E000000}"/>
    <dataValidation allowBlank="1" showInputMessage="1" showErrorMessage="1" prompt="Payment number is automatically updated in this column" sqref="B11" xr:uid="{00000000-0002-0000-0000-00000F000000}"/>
    <dataValidation allowBlank="1" showInputMessage="1" showErrorMessage="1" prompt="Payment date is automatically updated in this column" sqref="C11" xr:uid="{00000000-0002-0000-0000-000010000000}"/>
    <dataValidation allowBlank="1" showInputMessage="1" showErrorMessage="1" prompt="Beginning balance is automatically updated in this column" sqref="D11" xr:uid="{00000000-0002-0000-0000-000011000000}"/>
    <dataValidation allowBlank="1" showInputMessage="1" showErrorMessage="1" prompt="Scheduled payment is automatically updated in this column" sqref="E11" xr:uid="{00000000-0002-0000-0000-000012000000}"/>
    <dataValidation allowBlank="1" showInputMessage="1" showErrorMessage="1" prompt="Extra payment is automatically updated in this column" sqref="F11" xr:uid="{00000000-0002-0000-0000-000013000000}"/>
    <dataValidation allowBlank="1" showInputMessage="1" showErrorMessage="1" prompt="Total payment is automatically updated in this column" sqref="G11" xr:uid="{00000000-0002-0000-0000-000014000000}"/>
    <dataValidation allowBlank="1" showInputMessage="1" showErrorMessage="1" prompt="Principal is automatically updated in this column" sqref="H11" xr:uid="{00000000-0002-0000-0000-000015000000}"/>
    <dataValidation allowBlank="1" showInputMessage="1" showErrorMessage="1" prompt="Interest is automatically updated in this column" sqref="I11" xr:uid="{00000000-0002-0000-0000-000016000000}"/>
    <dataValidation allowBlank="1" showInputMessage="1" showErrorMessage="1" prompt="Ending balance is automatically updated in this column" sqref="J11" xr:uid="{00000000-0002-0000-0000-000017000000}"/>
    <dataValidation allowBlank="1" showInputMessage="1" showErrorMessage="1" prompt="Cumulative interest is automatically updated in this column" sqref="K11" xr:uid="{00000000-0002-0000-0000-000018000000}"/>
    <dataValidation allowBlank="1" showInputMessage="1" showErrorMessage="1" prompt="Enter the name of the lender in this cell" sqref="H9:I9" xr:uid="{00000000-0002-0000-0000-000019000000}"/>
  </dataValidations>
  <printOptions horizontalCentered="1"/>
  <pageMargins left="0.4" right="0.4" top="0.4" bottom="0.5" header="0.3" footer="0.3"/>
  <pageSetup scale="7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</vt:i4>
      </vt:variant>
    </vt:vector>
  </HeadingPairs>
  <TitlesOfParts>
    <vt:vector size="17" baseType="lpstr">
      <vt:lpstr>Loan Schedule</vt:lpstr>
      <vt:lpstr>ColumnTitle1</vt:lpstr>
      <vt:lpstr>End_Bal</vt:lpstr>
      <vt:lpstr>ExtraPayments</vt:lpstr>
      <vt:lpstr>InterestRate</vt:lpstr>
      <vt:lpstr>LenderName</vt:lpstr>
      <vt:lpstr>LoanAmount</vt:lpstr>
      <vt:lpstr>LoanPeriod</vt:lpstr>
      <vt:lpstr>LoanStartDate</vt:lpstr>
      <vt:lpstr>PaymentsPerYear</vt:lpstr>
      <vt:lpstr>'Loan Schedule'!Print_Titles</vt:lpstr>
      <vt:lpstr>RowTitleRegion1..E9</vt:lpstr>
      <vt:lpstr>RowTitleRegion2..I7</vt:lpstr>
      <vt:lpstr>RowTitleRegion3..E9</vt:lpstr>
      <vt:lpstr>RowTitleRegion4..H9</vt:lpstr>
      <vt:lpstr>ScheduledNumberOfPayments</vt:lpstr>
      <vt:lpstr>ScheduledPayment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Mike Ruger</dc:creator>
  <cp:lastModifiedBy>Mike Ruger</cp:lastModifiedBy>
  <dcterms:created xsi:type="dcterms:W3CDTF">2016-12-02T10:43:28Z</dcterms:created>
  <dcterms:modified xsi:type="dcterms:W3CDTF">2020-04-29T14:43:12Z</dcterms:modified>
  <cp:version/>
</cp:coreProperties>
</file>